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<sst xmlns="http://schemas.openxmlformats.org/spreadsheetml/2006/main" count="279" uniqueCount="77">
  <si>
    <t>FRONT RANGE IDPA - CLEAR CREEK MATCH - AUG 2007</t>
  </si>
  <si>
    <t>NAME</t>
  </si>
  <si>
    <t>David A.</t>
  </si>
  <si>
    <t>Ken A.</t>
  </si>
  <si>
    <t>Keith M.</t>
  </si>
  <si>
    <t>Tom Fi.</t>
  </si>
  <si>
    <t>Steven H.</t>
  </si>
  <si>
    <t>Rosy</t>
  </si>
  <si>
    <t>Regis F.</t>
  </si>
  <si>
    <t>Ron G.</t>
  </si>
  <si>
    <t>Blair H.</t>
  </si>
  <si>
    <t>Jack J.</t>
  </si>
  <si>
    <t>Rick B.</t>
  </si>
  <si>
    <t>Kevin C.</t>
  </si>
  <si>
    <t>Carlos S.</t>
  </si>
  <si>
    <t>Jim Cr.</t>
  </si>
  <si>
    <t>John Mc</t>
  </si>
  <si>
    <t>Roger S.</t>
  </si>
  <si>
    <t>Daniel L</t>
  </si>
  <si>
    <t>Paul C.</t>
  </si>
  <si>
    <t>Sean A.</t>
  </si>
  <si>
    <t>Ken M.</t>
  </si>
  <si>
    <t>Greg B.</t>
  </si>
  <si>
    <t>Joseph F.</t>
  </si>
  <si>
    <t>Winston M.</t>
  </si>
  <si>
    <t>Michael V.</t>
  </si>
  <si>
    <t>John D.</t>
  </si>
  <si>
    <t>Matthew G.</t>
  </si>
  <si>
    <t>Keith G.</t>
  </si>
  <si>
    <t>Mike M.</t>
  </si>
  <si>
    <t>Leslie F.</t>
  </si>
  <si>
    <t>Michael M.</t>
  </si>
  <si>
    <t>Gene E.</t>
  </si>
  <si>
    <t>Sandy R</t>
  </si>
  <si>
    <t>Stephanie C.</t>
  </si>
  <si>
    <t>Phil W.</t>
  </si>
  <si>
    <t>Michael C.</t>
  </si>
  <si>
    <t>F. Paul F.</t>
  </si>
  <si>
    <t>Cy S.</t>
  </si>
  <si>
    <t>Thomas P.</t>
  </si>
  <si>
    <t>Mick M.</t>
  </si>
  <si>
    <t>Ron L.</t>
  </si>
  <si>
    <t>Bill VH</t>
  </si>
  <si>
    <t>Frank C.</t>
  </si>
  <si>
    <t>Ed D.</t>
  </si>
  <si>
    <t>Ron S.</t>
  </si>
  <si>
    <t>Steffon B.</t>
  </si>
  <si>
    <t>Kerry B.</t>
  </si>
  <si>
    <t>DIVISION</t>
  </si>
  <si>
    <t>CDP</t>
  </si>
  <si>
    <t>SSP</t>
  </si>
  <si>
    <t>ESP</t>
  </si>
  <si>
    <t>SSR</t>
  </si>
  <si>
    <t>CLASS</t>
  </si>
  <si>
    <t>UN</t>
  </si>
  <si>
    <t>SS</t>
  </si>
  <si>
    <t>MM</t>
  </si>
  <si>
    <t>NV</t>
  </si>
  <si>
    <t>?</t>
  </si>
  <si>
    <t>EX</t>
  </si>
  <si>
    <t>TOTAL SCORE</t>
  </si>
  <si>
    <t>DNF</t>
  </si>
  <si>
    <t>TOTAL TIME</t>
  </si>
  <si>
    <t>TOTAL POINTS DOWN</t>
  </si>
  <si>
    <t>TOTAL PENALTY</t>
  </si>
  <si>
    <t>Stage 1:</t>
  </si>
  <si>
    <t>Time</t>
  </si>
  <si>
    <t>Points down</t>
  </si>
  <si>
    <t>Penalties</t>
  </si>
  <si>
    <t xml:space="preserve"> Score</t>
  </si>
  <si>
    <t>Stage 2:</t>
  </si>
  <si>
    <t>Stage 3:</t>
  </si>
  <si>
    <t>Stage 4:</t>
  </si>
  <si>
    <t>FRONT RANGE IDPA - CLEAR CREEK RIFLE SIDE MATCH - AUG 2007</t>
  </si>
  <si>
    <t>Roger S</t>
  </si>
  <si>
    <t>Mike Med.</t>
  </si>
  <si>
    <t>optical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</si>
</sst>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showOutlineSymbols="0" defaultGridColor="0" zoomScale="87" zoomScaleNormal="87" colorId="23" workbookViewId="0" topLeftCell="A2">
      <selection activeCell="F19" sqref="F19"/>
    </sheetView>
  </sheetViews>
  <sheetFormatPr defaultColWidth="8.88671875" defaultRowHeight="15"/>
  <cols>
    <col min="1" max="1" width="13.6640625" style="1" customWidth="1"/>
    <col min="2" max="2" width="8.6640625" style="1" customWidth="1"/>
    <col min="3" max="3" width="7.6640625" style="1" customWidth="1"/>
    <col min="4" max="5" width="9.6640625" style="3" customWidth="1"/>
    <col min="6" max="7" width="9.6640625" style="1" customWidth="1"/>
    <col min="8" max="8" width="9.6640625" style="3" customWidth="1"/>
    <col min="9" max="9" width="10.6640625" style="1" customWidth="1"/>
    <col min="10" max="10" width="9.6640625" style="1" customWidth="1"/>
    <col min="11" max="12" width="9.6640625" style="3" customWidth="1"/>
    <col min="13" max="14" width="9.6640625" style="1" customWidth="1"/>
    <col min="15" max="16" width="9.6640625" style="3" customWidth="1"/>
    <col min="17" max="18" width="9.6640625" style="1" customWidth="1"/>
    <col min="19" max="20" width="9.6640625" style="3" customWidth="1"/>
    <col min="21" max="16384" width="9.6640625" style="1" customWidth="1"/>
  </cols>
  <sheetData>
    <row r="1" ht="15">
      <c r="A1" s="2" t="s">
        <v>0</v>
      </c>
    </row>
    <row r="2" spans="8:23" ht="15">
      <c r="H2" s="3" t="s">
        <v>65</v>
      </c>
      <c r="I2" s="1" t="s">
        <v>65</v>
      </c>
      <c r="J2" s="1" t="s">
        <v>65</v>
      </c>
      <c r="K2" s="3" t="s">
        <v>65</v>
      </c>
      <c r="L2" s="4" t="s">
        <v>70</v>
      </c>
      <c r="M2" s="5" t="s">
        <v>70</v>
      </c>
      <c r="N2" s="5" t="s">
        <v>70</v>
      </c>
      <c r="O2" s="4" t="s">
        <v>70</v>
      </c>
      <c r="P2" s="4" t="s">
        <v>71</v>
      </c>
      <c r="Q2" s="5" t="s">
        <v>71</v>
      </c>
      <c r="R2" s="5" t="s">
        <v>71</v>
      </c>
      <c r="S2" s="4" t="s">
        <v>71</v>
      </c>
      <c r="T2" s="4" t="s">
        <v>72</v>
      </c>
      <c r="U2" s="5" t="s">
        <v>72</v>
      </c>
      <c r="V2" s="5" t="s">
        <v>72</v>
      </c>
      <c r="W2" s="5" t="s">
        <v>72</v>
      </c>
    </row>
    <row r="3" spans="1:23" ht="45">
      <c r="A3" s="1" t="s">
        <v>1</v>
      </c>
      <c r="B3" s="1" t="s">
        <v>48</v>
      </c>
      <c r="C3" s="1" t="s">
        <v>53</v>
      </c>
      <c r="D3" s="3" t="s">
        <v>60</v>
      </c>
      <c r="E3" s="3" t="s">
        <v>62</v>
      </c>
      <c r="F3" s="1" t="s">
        <v>63</v>
      </c>
      <c r="G3" s="1" t="s">
        <v>64</v>
      </c>
      <c r="H3" s="4" t="s">
        <v>66</v>
      </c>
      <c r="I3" s="5" t="s">
        <v>67</v>
      </c>
      <c r="J3" s="1" t="s">
        <v>68</v>
      </c>
      <c r="K3" s="3" t="s">
        <v>69</v>
      </c>
      <c r="L3" s="4" t="s">
        <v>66</v>
      </c>
      <c r="M3" s="5" t="s">
        <v>67</v>
      </c>
      <c r="N3" s="1" t="s">
        <v>68</v>
      </c>
      <c r="O3" s="3" t="s">
        <v>69</v>
      </c>
      <c r="P3" s="4" t="s">
        <v>66</v>
      </c>
      <c r="Q3" s="5" t="s">
        <v>67</v>
      </c>
      <c r="R3" s="1" t="s">
        <v>68</v>
      </c>
      <c r="S3" s="3" t="s">
        <v>69</v>
      </c>
      <c r="T3" s="4" t="s">
        <v>66</v>
      </c>
      <c r="U3" s="5" t="s">
        <v>67</v>
      </c>
      <c r="V3" s="1" t="s">
        <v>68</v>
      </c>
      <c r="W3" s="1" t="s">
        <v>69</v>
      </c>
    </row>
    <row r="5" spans="1:23" ht="15">
      <c r="A5" s="1" t="s">
        <v>2</v>
      </c>
      <c r="B5" s="1" t="s">
        <v>49</v>
      </c>
      <c r="C5" s="1" t="s">
        <v>54</v>
      </c>
      <c r="D5" s="3">
        <f>K5+O5+S5+W5</f>
        <v>128.33999999999997</v>
      </c>
      <c r="E5" s="3">
        <f>H5+L5+P5+T5</f>
        <v>109.83999999999999</v>
      </c>
      <c r="F5" s="1">
        <f>I5+M5+Q5+U5</f>
        <v>27</v>
      </c>
      <c r="G5" s="1">
        <f>J5+N5+R5+V5</f>
        <v>5</v>
      </c>
      <c r="H5" s="3">
        <v>12.74</v>
      </c>
      <c r="I5" s="1">
        <v>2</v>
      </c>
      <c r="J5" s="1">
        <v>0</v>
      </c>
      <c r="K5" s="3">
        <f>H5+(I5/2)+J5</f>
        <v>13.74</v>
      </c>
      <c r="L5" s="3">
        <f>25.97+28.72</f>
        <v>54.69</v>
      </c>
      <c r="M5" s="1">
        <v>5</v>
      </c>
      <c r="N5" s="1">
        <v>5</v>
      </c>
      <c r="O5" s="3">
        <f>L5+(M5/2)+N5</f>
        <v>62.19</v>
      </c>
      <c r="P5" s="3">
        <v>25.4</v>
      </c>
      <c r="Q5" s="1">
        <v>8</v>
      </c>
      <c r="R5" s="1">
        <v>0</v>
      </c>
      <c r="S5" s="3">
        <f>P5+(Q5/2)+R5</f>
        <v>29.4</v>
      </c>
      <c r="T5" s="3">
        <v>17.01</v>
      </c>
      <c r="U5" s="1">
        <v>12</v>
      </c>
      <c r="V5" s="1">
        <v>0</v>
      </c>
      <c r="W5" s="1">
        <f>T5+(U5/2)+V5</f>
        <v>23.01</v>
      </c>
    </row>
    <row r="6" spans="1:23" ht="15">
      <c r="A6" s="1" t="s">
        <v>3</v>
      </c>
      <c r="B6" s="1" t="s">
        <v>49</v>
      </c>
      <c r="C6" s="1" t="s">
        <v>55</v>
      </c>
      <c r="D6" s="3">
        <f>K6+O6+S6+W6</f>
        <v>143.29</v>
      </c>
      <c r="E6" s="3">
        <f>H6+L6+P6+T6</f>
        <v>136.29</v>
      </c>
      <c r="F6" s="1">
        <f>I6+M6+Q6+U6</f>
        <v>14</v>
      </c>
      <c r="G6" s="1">
        <f>J6+N6+R6+V6</f>
        <v>0</v>
      </c>
      <c r="H6" s="3">
        <v>14.89</v>
      </c>
      <c r="I6" s="1">
        <v>4</v>
      </c>
      <c r="J6" s="1">
        <v>0</v>
      </c>
      <c r="K6" s="3">
        <f>H6+(I6/2)+J6</f>
        <v>16.89</v>
      </c>
      <c r="L6" s="3">
        <f>39.68+28.75</f>
        <v>68.43</v>
      </c>
      <c r="M6" s="1">
        <v>2</v>
      </c>
      <c r="N6" s="1">
        <v>0</v>
      </c>
      <c r="O6" s="3">
        <f>L6+(M6/2)+N6</f>
        <v>69.43</v>
      </c>
      <c r="P6" s="3">
        <v>32.46</v>
      </c>
      <c r="Q6" s="1">
        <v>6</v>
      </c>
      <c r="R6" s="1">
        <v>0</v>
      </c>
      <c r="S6" s="3">
        <f>P6+(Q6/2)+R6</f>
        <v>35.46</v>
      </c>
      <c r="T6" s="3">
        <v>20.51</v>
      </c>
      <c r="U6" s="1">
        <v>2</v>
      </c>
      <c r="V6" s="1">
        <v>0</v>
      </c>
      <c r="W6" s="1">
        <f>T6+(U6/2)+V6</f>
        <v>21.51</v>
      </c>
    </row>
    <row r="7" spans="1:23" ht="15">
      <c r="A7" s="1" t="s">
        <v>14</v>
      </c>
      <c r="B7" s="1" t="s">
        <v>49</v>
      </c>
      <c r="C7" s="1" t="s">
        <v>56</v>
      </c>
      <c r="D7" s="3">
        <f>K7+O7+S7+W7</f>
        <v>182.23</v>
      </c>
      <c r="E7" s="3">
        <f>H7+L7+P7+T7</f>
        <v>149.23000000000002</v>
      </c>
      <c r="F7" s="1">
        <f>I7+M7+Q7+U7</f>
        <v>46</v>
      </c>
      <c r="G7" s="1">
        <f>J7+N7+R7+V7</f>
        <v>10</v>
      </c>
      <c r="H7" s="3">
        <v>13.9</v>
      </c>
      <c r="I7" s="1">
        <v>5</v>
      </c>
      <c r="J7" s="1">
        <v>0</v>
      </c>
      <c r="K7" s="3">
        <f>H7+(I7/2)+J7</f>
        <v>16.4</v>
      </c>
      <c r="L7" s="3">
        <f>33.18+56.41</f>
        <v>89.59</v>
      </c>
      <c r="M7" s="1">
        <v>19</v>
      </c>
      <c r="N7" s="1">
        <v>5</v>
      </c>
      <c r="O7" s="3">
        <f>L7+(M7/2)+N7</f>
        <v>104.09</v>
      </c>
      <c r="P7" s="3">
        <v>25.77</v>
      </c>
      <c r="Q7" s="1">
        <v>16</v>
      </c>
      <c r="R7" s="1">
        <v>0</v>
      </c>
      <c r="S7" s="3">
        <f>P7+(Q7/2)+R7</f>
        <v>33.769999999999996</v>
      </c>
      <c r="T7" s="3">
        <v>19.97</v>
      </c>
      <c r="U7" s="1">
        <v>6</v>
      </c>
      <c r="V7" s="1">
        <v>5</v>
      </c>
      <c r="W7" s="1">
        <f>T7+(U7/2)+V7</f>
        <v>27.97</v>
      </c>
    </row>
    <row r="8" spans="1:23" ht="15">
      <c r="A8" s="1" t="s">
        <v>4</v>
      </c>
      <c r="B8" s="1" t="s">
        <v>49</v>
      </c>
      <c r="C8" s="1" t="s">
        <v>55</v>
      </c>
      <c r="D8" s="3">
        <f>K8+O8+S8+W8</f>
        <v>182.34</v>
      </c>
      <c r="E8" s="3">
        <f>H8+L8+P8+T8</f>
        <v>167.34</v>
      </c>
      <c r="F8" s="1">
        <f>I8+M8+Q8+U8</f>
        <v>30</v>
      </c>
      <c r="G8" s="1">
        <f>J8+N8+R8+V8</f>
        <v>0</v>
      </c>
      <c r="H8" s="3">
        <v>11.38</v>
      </c>
      <c r="I8" s="1">
        <v>10</v>
      </c>
      <c r="J8" s="1">
        <v>0</v>
      </c>
      <c r="K8" s="3">
        <f>H8+(I8/2)+J8</f>
        <v>16.380000000000003</v>
      </c>
      <c r="L8" s="3">
        <f>53.23+45.39</f>
        <v>98.62</v>
      </c>
      <c r="M8" s="1">
        <v>5</v>
      </c>
      <c r="N8" s="1">
        <v>0</v>
      </c>
      <c r="O8" s="3">
        <f>L8+(M8/2)+N8</f>
        <v>101.12</v>
      </c>
      <c r="P8" s="3">
        <v>35.9</v>
      </c>
      <c r="Q8" s="1">
        <v>10</v>
      </c>
      <c r="R8" s="1">
        <v>0</v>
      </c>
      <c r="S8" s="3">
        <f>P8+(Q8/2)+R8</f>
        <v>40.9</v>
      </c>
      <c r="T8" s="3">
        <v>21.44</v>
      </c>
      <c r="U8" s="1">
        <v>5</v>
      </c>
      <c r="V8" s="1">
        <v>0</v>
      </c>
      <c r="W8" s="1">
        <f>T8+(U8/2)+V8</f>
        <v>23.94</v>
      </c>
    </row>
    <row r="9" spans="1:23" ht="15">
      <c r="A9" s="1" t="s">
        <v>5</v>
      </c>
      <c r="B9" s="1" t="s">
        <v>49</v>
      </c>
      <c r="C9" s="1" t="s">
        <v>54</v>
      </c>
      <c r="D9" s="3">
        <f>K9+O9+S9+W9</f>
        <v>184.54</v>
      </c>
      <c r="E9" s="3">
        <f>H9+L9+P9+T9</f>
        <v>166.04</v>
      </c>
      <c r="F9" s="1">
        <f>I9+M9+Q9+U9</f>
        <v>27</v>
      </c>
      <c r="G9" s="1">
        <f>J9+N9+R9+V9</f>
        <v>5</v>
      </c>
      <c r="H9" s="3">
        <v>18.2</v>
      </c>
      <c r="I9" s="1">
        <v>3</v>
      </c>
      <c r="J9" s="1">
        <v>0</v>
      </c>
      <c r="K9" s="3">
        <f>H9+(I9/2)+J9</f>
        <v>19.7</v>
      </c>
      <c r="L9" s="3">
        <f>39.83+43.39</f>
        <v>83.22</v>
      </c>
      <c r="M9" s="1">
        <v>10</v>
      </c>
      <c r="N9" s="1">
        <v>5</v>
      </c>
      <c r="O9" s="3">
        <f>L9+(M9/2)+N9</f>
        <v>93.22</v>
      </c>
      <c r="P9" s="3">
        <v>39.08</v>
      </c>
      <c r="Q9" s="1">
        <v>13</v>
      </c>
      <c r="R9" s="1">
        <v>0</v>
      </c>
      <c r="S9" s="3">
        <f>P9+(Q9/2)+R9</f>
        <v>45.58</v>
      </c>
      <c r="T9" s="3">
        <v>25.54</v>
      </c>
      <c r="U9" s="1">
        <v>1</v>
      </c>
      <c r="V9" s="1">
        <v>0</v>
      </c>
      <c r="W9" s="1">
        <f>T9+(U9/2)+V9</f>
        <v>26.04</v>
      </c>
    </row>
    <row r="10" spans="1:23" ht="15">
      <c r="A10" s="1" t="s">
        <v>6</v>
      </c>
      <c r="B10" s="1" t="s">
        <v>49</v>
      </c>
      <c r="C10" s="1" t="s">
        <v>54</v>
      </c>
      <c r="D10" s="3">
        <f>K10+O10+S10+W10</f>
        <v>185.5</v>
      </c>
      <c r="E10" s="3">
        <f>H10+L10+P10+T10</f>
        <v>167.5</v>
      </c>
      <c r="F10" s="1">
        <f>I10+M10+Q10+U10</f>
        <v>26</v>
      </c>
      <c r="G10" s="1">
        <f>J10+N10+R10+V10</f>
        <v>5</v>
      </c>
      <c r="H10" s="3">
        <v>28.7</v>
      </c>
      <c r="I10" s="1">
        <v>2</v>
      </c>
      <c r="J10" s="1">
        <v>0</v>
      </c>
      <c r="K10" s="3">
        <f>H10+(I10/2)+J10</f>
        <v>29.7</v>
      </c>
      <c r="L10" s="3">
        <f>32.93+44.87</f>
        <v>77.8</v>
      </c>
      <c r="M10" s="1">
        <v>0</v>
      </c>
      <c r="N10" s="1">
        <v>0</v>
      </c>
      <c r="O10" s="3">
        <f>L10+(M10/2)+N10</f>
        <v>77.8</v>
      </c>
      <c r="P10" s="3">
        <v>33.86</v>
      </c>
      <c r="Q10" s="1">
        <v>19</v>
      </c>
      <c r="R10" s="1">
        <v>0</v>
      </c>
      <c r="S10" s="3">
        <f>P10+(Q10/2)+R10</f>
        <v>43.36</v>
      </c>
      <c r="T10" s="3">
        <v>27.14</v>
      </c>
      <c r="U10" s="1">
        <v>5</v>
      </c>
      <c r="V10" s="1">
        <v>5</v>
      </c>
      <c r="W10" s="1">
        <f>T10+(U10/2)+V10</f>
        <v>34.64</v>
      </c>
    </row>
    <row r="11" spans="1:23" ht="15">
      <c r="A11" s="1" t="s">
        <v>7</v>
      </c>
      <c r="B11" s="1" t="s">
        <v>49</v>
      </c>
      <c r="C11" s="1" t="s">
        <v>56</v>
      </c>
      <c r="D11" s="3">
        <f>K11+O11+S11+W11</f>
        <v>191.1</v>
      </c>
      <c r="E11" s="3">
        <f>H11+L11+P11+T11</f>
        <v>185.1</v>
      </c>
      <c r="F11" s="1">
        <f>I11+M11+Q11+U11</f>
        <v>12</v>
      </c>
      <c r="G11" s="1">
        <f>J11+N11+R11+V11</f>
        <v>0</v>
      </c>
      <c r="H11" s="3">
        <v>17.68</v>
      </c>
      <c r="I11" s="1">
        <v>2</v>
      </c>
      <c r="J11" s="1">
        <v>0</v>
      </c>
      <c r="K11" s="3">
        <f>H11+(I11/2)+J11</f>
        <v>18.68</v>
      </c>
      <c r="L11" s="3">
        <f>47.94+48.62</f>
        <v>96.56</v>
      </c>
      <c r="M11" s="1">
        <v>1</v>
      </c>
      <c r="N11" s="1">
        <v>0</v>
      </c>
      <c r="O11" s="3">
        <f>L11+(M11/2)+N11</f>
        <v>97.06</v>
      </c>
      <c r="P11" s="3">
        <v>46.98</v>
      </c>
      <c r="Q11" s="1">
        <v>9</v>
      </c>
      <c r="R11" s="1">
        <v>0</v>
      </c>
      <c r="S11" s="3">
        <f>P11+(Q11/2)+R11</f>
        <v>51.48</v>
      </c>
      <c r="T11" s="3">
        <v>23.88</v>
      </c>
      <c r="U11" s="1">
        <v>0</v>
      </c>
      <c r="V11" s="1">
        <v>0</v>
      </c>
      <c r="W11" s="1">
        <f>T11+(U11/2)+V11</f>
        <v>23.88</v>
      </c>
    </row>
    <row r="12" spans="1:23" ht="15">
      <c r="A12" s="1" t="s">
        <v>8</v>
      </c>
      <c r="B12" s="1" t="s">
        <v>49</v>
      </c>
      <c r="C12" s="1" t="s">
        <v>56</v>
      </c>
      <c r="D12" s="3">
        <f>K12+O12+S12+W12</f>
        <v>198.20000000000002</v>
      </c>
      <c r="E12" s="3">
        <f>H12+L12+P12+T12</f>
        <v>167.70000000000002</v>
      </c>
      <c r="F12" s="1">
        <f>I12+M12+Q12+U12</f>
        <v>51</v>
      </c>
      <c r="G12" s="1">
        <f>J12+N12+R12+V12</f>
        <v>5</v>
      </c>
      <c r="H12" s="3">
        <v>14.68</v>
      </c>
      <c r="I12" s="1">
        <v>9</v>
      </c>
      <c r="J12" s="1">
        <v>0</v>
      </c>
      <c r="K12" s="3">
        <f>H12+(I12/2)+J12</f>
        <v>19.18</v>
      </c>
      <c r="L12" s="3">
        <f>35.84+68.82</f>
        <v>104.66</v>
      </c>
      <c r="M12" s="1">
        <v>12</v>
      </c>
      <c r="N12" s="1">
        <v>0</v>
      </c>
      <c r="O12" s="3">
        <f>L12+(M12/2)+N12</f>
        <v>110.66</v>
      </c>
      <c r="P12" s="3">
        <v>27.09</v>
      </c>
      <c r="Q12" s="1">
        <v>21</v>
      </c>
      <c r="R12" s="1">
        <v>5</v>
      </c>
      <c r="S12" s="3">
        <f>P12+(Q12/2)+R12</f>
        <v>42.59</v>
      </c>
      <c r="T12" s="3">
        <v>21.27</v>
      </c>
      <c r="U12" s="1">
        <v>9</v>
      </c>
      <c r="V12" s="1">
        <v>0</v>
      </c>
      <c r="W12" s="1">
        <f>T12+(U12/2)+V12</f>
        <v>25.77</v>
      </c>
    </row>
    <row r="13" spans="1:23" ht="15">
      <c r="A13" s="1" t="s">
        <v>9</v>
      </c>
      <c r="B13" s="1" t="s">
        <v>49</v>
      </c>
      <c r="C13" s="1" t="s">
        <v>54</v>
      </c>
      <c r="D13" s="3">
        <f>K13+O13+S13+W13</f>
        <v>205.65</v>
      </c>
      <c r="E13" s="3">
        <f>H13+L13+P13+T13</f>
        <v>193.65</v>
      </c>
      <c r="F13" s="1">
        <f>I13+M13+Q13+U13</f>
        <v>18</v>
      </c>
      <c r="G13" s="1">
        <f>J13+N13+R13+V13</f>
        <v>3</v>
      </c>
      <c r="H13" s="3">
        <v>17.36</v>
      </c>
      <c r="I13" s="1">
        <v>4</v>
      </c>
      <c r="J13" s="1">
        <v>3</v>
      </c>
      <c r="K13" s="3">
        <f>H13+(I13/2)+J13</f>
        <v>22.36</v>
      </c>
      <c r="L13" s="3">
        <f>52.51+49.74</f>
        <v>102.25</v>
      </c>
      <c r="M13" s="1">
        <v>1</v>
      </c>
      <c r="N13" s="1">
        <v>0</v>
      </c>
      <c r="O13" s="3">
        <f>L13+(M13/2)+N13</f>
        <v>102.75</v>
      </c>
      <c r="P13" s="3">
        <v>43.05</v>
      </c>
      <c r="Q13" s="1">
        <v>11</v>
      </c>
      <c r="R13" s="1">
        <v>0</v>
      </c>
      <c r="S13" s="3">
        <f>P13+(Q13/2)+R13</f>
        <v>48.55</v>
      </c>
      <c r="T13" s="3">
        <v>30.99</v>
      </c>
      <c r="U13" s="1">
        <v>2</v>
      </c>
      <c r="V13" s="1">
        <v>0</v>
      </c>
      <c r="W13" s="1">
        <f>T13+(U13/2)+V13</f>
        <v>31.99</v>
      </c>
    </row>
    <row r="14" spans="1:23" ht="15">
      <c r="A14" s="1" t="s">
        <v>10</v>
      </c>
      <c r="B14" s="1" t="s">
        <v>49</v>
      </c>
      <c r="C14" s="1" t="s">
        <v>56</v>
      </c>
      <c r="D14" s="3">
        <f>K14+O14+S14+W14</f>
        <v>206.18</v>
      </c>
      <c r="E14" s="3">
        <f>H14+L14+P14+T14</f>
        <v>182.18</v>
      </c>
      <c r="F14" s="1">
        <f>I14+M14+Q14+U14</f>
        <v>38</v>
      </c>
      <c r="G14" s="1">
        <f>J14+N14+R14+V14</f>
        <v>5</v>
      </c>
      <c r="H14" s="3">
        <v>18.49</v>
      </c>
      <c r="I14" s="1">
        <v>8</v>
      </c>
      <c r="J14" s="1">
        <v>0</v>
      </c>
      <c r="K14" s="3">
        <f>H14+(I14/2)+J14</f>
        <v>22.49</v>
      </c>
      <c r="L14" s="3">
        <f>21.71+69.78</f>
        <v>91.49000000000001</v>
      </c>
      <c r="M14" s="1">
        <v>13</v>
      </c>
      <c r="N14" s="1">
        <v>5</v>
      </c>
      <c r="O14" s="3">
        <f>L14+(M14/2)+N14</f>
        <v>102.99000000000001</v>
      </c>
      <c r="P14" s="3">
        <v>49.6</v>
      </c>
      <c r="Q14" s="1">
        <v>14</v>
      </c>
      <c r="R14" s="1">
        <v>0</v>
      </c>
      <c r="S14" s="3">
        <f>P14+(Q14/2)+R14</f>
        <v>56.6</v>
      </c>
      <c r="T14" s="3">
        <v>22.6</v>
      </c>
      <c r="U14" s="1">
        <v>3</v>
      </c>
      <c r="V14" s="1">
        <v>0</v>
      </c>
      <c r="W14" s="1">
        <f>T14+(U14/2)+V14</f>
        <v>24.1</v>
      </c>
    </row>
    <row r="15" spans="1:23" ht="15">
      <c r="A15" s="1" t="s">
        <v>11</v>
      </c>
      <c r="B15" s="1" t="s">
        <v>49</v>
      </c>
      <c r="C15" s="1" t="s">
        <v>54</v>
      </c>
      <c r="D15" s="3">
        <f>K15+O15+S15+W15</f>
        <v>216.32999999999998</v>
      </c>
      <c r="E15" s="3">
        <f>H15+L15+P15+T15</f>
        <v>187.82999999999998</v>
      </c>
      <c r="F15" s="1">
        <f>I15+M15+Q15+U15</f>
        <v>37</v>
      </c>
      <c r="G15" s="1">
        <f>J15+N15+R15+V15</f>
        <v>10</v>
      </c>
      <c r="H15" s="3">
        <v>20.05</v>
      </c>
      <c r="I15" s="1">
        <v>16</v>
      </c>
      <c r="J15" s="1">
        <v>0</v>
      </c>
      <c r="K15" s="3">
        <f>H15+(I15/2)+J15</f>
        <v>28.05</v>
      </c>
      <c r="L15" s="3">
        <f>42.86+53.51</f>
        <v>96.37</v>
      </c>
      <c r="M15" s="1">
        <v>0</v>
      </c>
      <c r="N15" s="1">
        <v>0</v>
      </c>
      <c r="O15" s="3">
        <f>L15+(M15/2)+N15</f>
        <v>96.37</v>
      </c>
      <c r="P15" s="3">
        <v>41.71</v>
      </c>
      <c r="Q15" s="1">
        <v>17</v>
      </c>
      <c r="R15" s="1">
        <v>10</v>
      </c>
      <c r="S15" s="3">
        <f>P15+(Q15/2)+R15</f>
        <v>60.21</v>
      </c>
      <c r="T15" s="3">
        <v>29.7</v>
      </c>
      <c r="U15" s="1">
        <v>4</v>
      </c>
      <c r="V15" s="1">
        <v>0</v>
      </c>
      <c r="W15" s="1">
        <f>T15+(U15/2)+V15</f>
        <v>31.7</v>
      </c>
    </row>
    <row r="16" spans="1:23" ht="15">
      <c r="A16" s="1" t="s">
        <v>12</v>
      </c>
      <c r="B16" s="1" t="s">
        <v>49</v>
      </c>
      <c r="C16" s="1" t="s">
        <v>54</v>
      </c>
      <c r="D16" s="3">
        <f>K16+O16+S16+W16</f>
        <v>223.56</v>
      </c>
      <c r="E16" s="3">
        <f>H16+L16+P16+T16</f>
        <v>200.56</v>
      </c>
      <c r="F16" s="1">
        <f>I16+M16+Q16+U16</f>
        <v>36</v>
      </c>
      <c r="G16" s="1">
        <f>J16+N16+R16+V16</f>
        <v>5</v>
      </c>
      <c r="H16" s="3">
        <v>16.16</v>
      </c>
      <c r="I16" s="1">
        <v>11</v>
      </c>
      <c r="J16" s="1">
        <v>0</v>
      </c>
      <c r="K16" s="3">
        <f>H16+(I16/2)+J16</f>
        <v>21.66</v>
      </c>
      <c r="L16" s="3">
        <f>88.96+44.22</f>
        <v>133.18</v>
      </c>
      <c r="M16" s="1">
        <v>12</v>
      </c>
      <c r="N16" s="1">
        <v>5</v>
      </c>
      <c r="O16" s="3">
        <f>L16+(M16/2)+N16</f>
        <v>144.18</v>
      </c>
      <c r="P16" s="3">
        <v>31.28</v>
      </c>
      <c r="Q16" s="1">
        <v>13</v>
      </c>
      <c r="R16" s="1">
        <v>0</v>
      </c>
      <c r="S16" s="3">
        <f>P16+(Q16/2)+R16</f>
        <v>37.78</v>
      </c>
      <c r="T16" s="3">
        <v>19.94</v>
      </c>
      <c r="U16" s="1">
        <v>0</v>
      </c>
      <c r="V16" s="1">
        <v>0</v>
      </c>
      <c r="W16" s="1">
        <f>T16+(U16/2)+V16</f>
        <v>19.94</v>
      </c>
    </row>
    <row r="17" spans="1:23" ht="15">
      <c r="A17" s="1" t="s">
        <v>13</v>
      </c>
      <c r="B17" s="1" t="s">
        <v>49</v>
      </c>
      <c r="C17" s="1" t="s">
        <v>54</v>
      </c>
      <c r="D17" s="3">
        <f>K17+O17+S17+W17</f>
        <v>268.94999999999993</v>
      </c>
      <c r="E17" s="3">
        <f>H17+L17+P17+T17</f>
        <v>246.95</v>
      </c>
      <c r="F17" s="1">
        <f>I17+M17+Q17+U17</f>
        <v>28</v>
      </c>
      <c r="G17" s="1">
        <f>J17+N17+R17+V17</f>
        <v>8</v>
      </c>
      <c r="H17" s="3">
        <v>14.83</v>
      </c>
      <c r="I17" s="1">
        <v>3</v>
      </c>
      <c r="J17" s="1">
        <v>3</v>
      </c>
      <c r="K17" s="3">
        <f>H17+(I17/2)+J17</f>
        <v>19.33</v>
      </c>
      <c r="L17" s="3">
        <f>71.67+72.85</f>
        <v>144.51999999999998</v>
      </c>
      <c r="M17" s="1">
        <v>4</v>
      </c>
      <c r="N17" s="1">
        <v>5</v>
      </c>
      <c r="O17" s="3">
        <f>L17+(M17/2)+N17</f>
        <v>151.51999999999998</v>
      </c>
      <c r="P17" s="3">
        <v>51.73</v>
      </c>
      <c r="Q17" s="1">
        <v>13</v>
      </c>
      <c r="R17" s="1">
        <v>0</v>
      </c>
      <c r="S17" s="3">
        <f>P17+(Q17/2)+R17</f>
        <v>58.23</v>
      </c>
      <c r="T17" s="3">
        <v>35.87</v>
      </c>
      <c r="U17" s="1">
        <v>8</v>
      </c>
      <c r="V17" s="1">
        <v>0</v>
      </c>
      <c r="W17" s="1">
        <f>T17+(U17/2)+V17</f>
        <v>39.87</v>
      </c>
    </row>
    <row r="18" spans="1:23" ht="15">
      <c r="A18" s="1" t="s">
        <v>15</v>
      </c>
      <c r="B18" s="1" t="s">
        <v>49</v>
      </c>
      <c r="C18" s="1" t="s">
        <v>57</v>
      </c>
      <c r="D18" s="3">
        <f>K18+O18+S18+W18</f>
        <v>297.70000000000005</v>
      </c>
      <c r="E18" s="3">
        <f>H18+L18+P18+T18</f>
        <v>273.7</v>
      </c>
      <c r="F18" s="1">
        <f>I18+M18+Q18+U18</f>
        <v>42</v>
      </c>
      <c r="G18" s="1">
        <f>J18+N18+R18+V18</f>
        <v>3</v>
      </c>
      <c r="H18" s="3">
        <v>24.08</v>
      </c>
      <c r="I18" s="1">
        <v>5</v>
      </c>
      <c r="J18" s="1">
        <v>0</v>
      </c>
      <c r="K18" s="3">
        <f>H18+(I18/2)+J18</f>
        <v>26.58</v>
      </c>
      <c r="L18" s="3">
        <f>72.07+83.11</f>
        <v>155.18</v>
      </c>
      <c r="M18" s="1">
        <v>30</v>
      </c>
      <c r="N18" s="1">
        <v>0</v>
      </c>
      <c r="O18" s="3">
        <f>L18+(M18/2)+N18</f>
        <v>170.18</v>
      </c>
      <c r="P18" s="3">
        <v>58.72</v>
      </c>
      <c r="Q18" s="1">
        <v>6</v>
      </c>
      <c r="R18" s="1">
        <v>3</v>
      </c>
      <c r="S18" s="3">
        <f>P18+(Q18/2)+R18</f>
        <v>64.72</v>
      </c>
      <c r="T18" s="3">
        <v>35.72</v>
      </c>
      <c r="U18" s="1">
        <v>1</v>
      </c>
      <c r="V18" s="1">
        <v>0</v>
      </c>
      <c r="W18" s="1">
        <f>T18+(U18/2)+V18</f>
        <v>36.22</v>
      </c>
    </row>
    <row r="20" spans="1:23" ht="15">
      <c r="A20" s="1" t="s">
        <v>16</v>
      </c>
      <c r="B20" s="1" t="s">
        <v>50</v>
      </c>
      <c r="C20" s="1" t="s">
        <v>54</v>
      </c>
      <c r="D20" s="3">
        <f aca="true" t="shared" si="0" ref="D20:D37">K20+O20+S20+W20</f>
        <v>121.80000000000001</v>
      </c>
      <c r="E20" s="3">
        <f aca="true" t="shared" si="1" ref="E20:E37">H20+L20+P20+T20</f>
        <v>109.80000000000001</v>
      </c>
      <c r="F20" s="1">
        <f aca="true" t="shared" si="2" ref="F20:F37">I20+M20+Q20+U20</f>
        <v>14</v>
      </c>
      <c r="G20" s="1">
        <f aca="true" t="shared" si="3" ref="G20:G37">J20+N20+R20+V20</f>
        <v>5</v>
      </c>
      <c r="H20" s="3">
        <v>14.58</v>
      </c>
      <c r="I20" s="1">
        <v>2</v>
      </c>
      <c r="J20" s="1">
        <v>0</v>
      </c>
      <c r="K20" s="3">
        <f aca="true" t="shared" si="4" ref="K20:K39">H20+(I20/2)+J20</f>
        <v>15.58</v>
      </c>
      <c r="L20" s="3">
        <f>24.26+30.18</f>
        <v>54.44</v>
      </c>
      <c r="M20" s="1">
        <v>1</v>
      </c>
      <c r="N20" s="1">
        <v>5</v>
      </c>
      <c r="O20" s="3">
        <f aca="true" t="shared" si="5" ref="O20:O37">L20+(M20/2)+N20</f>
        <v>59.94</v>
      </c>
      <c r="P20" s="3">
        <v>22.6</v>
      </c>
      <c r="Q20" s="1">
        <v>11</v>
      </c>
      <c r="R20" s="1">
        <v>0</v>
      </c>
      <c r="S20" s="3">
        <f aca="true" t="shared" si="6" ref="S20:S39">P20+(Q20/2)+R20</f>
        <v>28.1</v>
      </c>
      <c r="T20" s="3">
        <v>18.18</v>
      </c>
      <c r="U20" s="1">
        <v>0</v>
      </c>
      <c r="V20" s="1">
        <v>0</v>
      </c>
      <c r="W20" s="3">
        <f aca="true" t="shared" si="7" ref="W20:W39">T20+(U20/2)+V20</f>
        <v>18.18</v>
      </c>
    </row>
    <row r="21" spans="1:23" ht="15">
      <c r="A21" s="1" t="s">
        <v>17</v>
      </c>
      <c r="B21" s="1" t="s">
        <v>50</v>
      </c>
      <c r="C21" s="1" t="s">
        <v>55</v>
      </c>
      <c r="D21" s="3">
        <f t="shared" si="0"/>
        <v>129.5</v>
      </c>
      <c r="E21" s="3">
        <f t="shared" si="1"/>
        <v>123.5</v>
      </c>
      <c r="F21" s="1">
        <f t="shared" si="2"/>
        <v>12</v>
      </c>
      <c r="G21" s="1">
        <f t="shared" si="3"/>
        <v>0</v>
      </c>
      <c r="H21" s="3">
        <v>10.81</v>
      </c>
      <c r="I21" s="1">
        <v>8</v>
      </c>
      <c r="J21" s="1">
        <v>0</v>
      </c>
      <c r="K21" s="3">
        <f t="shared" si="4"/>
        <v>14.81</v>
      </c>
      <c r="L21" s="3">
        <f>40.69+36.5</f>
        <v>77.19</v>
      </c>
      <c r="M21" s="1">
        <v>0</v>
      </c>
      <c r="N21" s="1">
        <v>0</v>
      </c>
      <c r="O21" s="3">
        <f t="shared" si="5"/>
        <v>77.19</v>
      </c>
      <c r="P21" s="3">
        <v>21.37</v>
      </c>
      <c r="Q21" s="1">
        <v>4</v>
      </c>
      <c r="R21" s="1">
        <v>0</v>
      </c>
      <c r="S21" s="3">
        <f t="shared" si="6"/>
        <v>23.37</v>
      </c>
      <c r="T21" s="3">
        <v>14.13</v>
      </c>
      <c r="U21" s="1">
        <v>0</v>
      </c>
      <c r="V21" s="1">
        <v>0</v>
      </c>
      <c r="W21" s="3">
        <f t="shared" si="7"/>
        <v>14.13</v>
      </c>
    </row>
    <row r="22" spans="1:23" ht="15">
      <c r="A22" s="1" t="s">
        <v>18</v>
      </c>
      <c r="B22" s="1" t="s">
        <v>50</v>
      </c>
      <c r="C22" s="1" t="s">
        <v>55</v>
      </c>
      <c r="D22" s="3">
        <f t="shared" si="0"/>
        <v>165.32000000000002</v>
      </c>
      <c r="E22" s="3">
        <f t="shared" si="1"/>
        <v>155.82000000000002</v>
      </c>
      <c r="F22" s="1">
        <f t="shared" si="2"/>
        <v>19</v>
      </c>
      <c r="G22" s="1">
        <f t="shared" si="3"/>
        <v>0</v>
      </c>
      <c r="H22" s="3">
        <v>12.01</v>
      </c>
      <c r="I22" s="1">
        <v>3</v>
      </c>
      <c r="J22" s="1">
        <v>0</v>
      </c>
      <c r="K22" s="3">
        <f t="shared" si="4"/>
        <v>13.51</v>
      </c>
      <c r="L22" s="3">
        <f>21.85+68.76</f>
        <v>90.61000000000001</v>
      </c>
      <c r="M22" s="1">
        <v>8</v>
      </c>
      <c r="N22" s="1">
        <v>0</v>
      </c>
      <c r="O22" s="3">
        <f t="shared" si="5"/>
        <v>94.61000000000001</v>
      </c>
      <c r="P22" s="3">
        <v>30.76</v>
      </c>
      <c r="Q22" s="1">
        <v>6</v>
      </c>
      <c r="R22" s="1">
        <v>0</v>
      </c>
      <c r="S22" s="3">
        <f t="shared" si="6"/>
        <v>33.760000000000005</v>
      </c>
      <c r="T22" s="3">
        <v>22.44</v>
      </c>
      <c r="U22" s="1">
        <v>2</v>
      </c>
      <c r="V22" s="1">
        <v>0</v>
      </c>
      <c r="W22" s="3">
        <f t="shared" si="7"/>
        <v>23.44</v>
      </c>
    </row>
    <row r="23" spans="1:23" ht="15">
      <c r="A23" s="1" t="s">
        <v>19</v>
      </c>
      <c r="B23" s="1" t="s">
        <v>50</v>
      </c>
      <c r="C23" s="1" t="s">
        <v>54</v>
      </c>
      <c r="D23" s="3">
        <f t="shared" si="0"/>
        <v>175.67999999999998</v>
      </c>
      <c r="E23" s="3">
        <f t="shared" si="1"/>
        <v>147.17999999999998</v>
      </c>
      <c r="F23" s="1">
        <f t="shared" si="2"/>
        <v>41</v>
      </c>
      <c r="G23" s="1">
        <f t="shared" si="3"/>
        <v>8</v>
      </c>
      <c r="H23" s="3">
        <v>18.07</v>
      </c>
      <c r="I23" s="1">
        <v>18</v>
      </c>
      <c r="J23" s="1">
        <v>5</v>
      </c>
      <c r="K23" s="3">
        <f t="shared" si="4"/>
        <v>32.07</v>
      </c>
      <c r="L23" s="3">
        <f>30.78+52.03</f>
        <v>82.81</v>
      </c>
      <c r="M23" s="1">
        <v>2</v>
      </c>
      <c r="N23" s="1">
        <v>3</v>
      </c>
      <c r="O23" s="3">
        <f t="shared" si="5"/>
        <v>86.81</v>
      </c>
      <c r="P23" s="3">
        <v>28.82</v>
      </c>
      <c r="Q23" s="1">
        <v>15</v>
      </c>
      <c r="R23" s="1">
        <v>0</v>
      </c>
      <c r="S23" s="3">
        <f t="shared" si="6"/>
        <v>36.32</v>
      </c>
      <c r="T23" s="3">
        <v>17.48</v>
      </c>
      <c r="U23" s="1">
        <v>6</v>
      </c>
      <c r="V23" s="1">
        <v>0</v>
      </c>
      <c r="W23" s="3">
        <f t="shared" si="7"/>
        <v>20.48</v>
      </c>
    </row>
    <row r="24" spans="1:23" ht="15">
      <c r="A24" s="1" t="s">
        <v>20</v>
      </c>
      <c r="B24" s="1" t="s">
        <v>50</v>
      </c>
      <c r="C24" s="5" t="s">
        <v>54</v>
      </c>
      <c r="D24" s="3">
        <f t="shared" si="0"/>
        <v>184.67</v>
      </c>
      <c r="E24" s="3">
        <f t="shared" si="1"/>
        <v>172.17</v>
      </c>
      <c r="F24" s="1">
        <f t="shared" si="2"/>
        <v>25</v>
      </c>
      <c r="G24" s="1">
        <f t="shared" si="3"/>
        <v>0</v>
      </c>
      <c r="H24" s="3">
        <v>18.69</v>
      </c>
      <c r="I24" s="1">
        <v>3</v>
      </c>
      <c r="J24" s="1">
        <v>0</v>
      </c>
      <c r="K24" s="3">
        <f t="shared" si="4"/>
        <v>20.19</v>
      </c>
      <c r="L24" s="3">
        <f>50.5+51.34</f>
        <v>101.84</v>
      </c>
      <c r="M24" s="1">
        <v>1</v>
      </c>
      <c r="N24" s="1">
        <v>0</v>
      </c>
      <c r="O24" s="3">
        <f t="shared" si="5"/>
        <v>102.34</v>
      </c>
      <c r="P24" s="3">
        <v>25.13</v>
      </c>
      <c r="Q24" s="1">
        <v>21</v>
      </c>
      <c r="R24" s="1">
        <v>0</v>
      </c>
      <c r="S24" s="3">
        <f t="shared" si="6"/>
        <v>35.629999999999995</v>
      </c>
      <c r="T24" s="3">
        <v>26.51</v>
      </c>
      <c r="U24" s="1">
        <v>0</v>
      </c>
      <c r="V24" s="1">
        <v>0</v>
      </c>
      <c r="W24" s="3">
        <f t="shared" si="7"/>
        <v>26.51</v>
      </c>
    </row>
    <row r="25" spans="1:23" ht="15">
      <c r="A25" s="1" t="s">
        <v>21</v>
      </c>
      <c r="B25" s="1" t="s">
        <v>50</v>
      </c>
      <c r="C25" s="1" t="s">
        <v>57</v>
      </c>
      <c r="D25" s="3">
        <f t="shared" si="0"/>
        <v>207.66</v>
      </c>
      <c r="E25" s="3">
        <f t="shared" si="1"/>
        <v>187.66</v>
      </c>
      <c r="F25" s="1">
        <f t="shared" si="2"/>
        <v>24</v>
      </c>
      <c r="G25" s="1">
        <f t="shared" si="3"/>
        <v>8</v>
      </c>
      <c r="H25" s="3">
        <v>20.66</v>
      </c>
      <c r="I25" s="1">
        <v>2</v>
      </c>
      <c r="J25" s="1">
        <v>3</v>
      </c>
      <c r="K25" s="3">
        <f t="shared" si="4"/>
        <v>24.66</v>
      </c>
      <c r="L25" s="3">
        <f>40.33+46.18</f>
        <v>86.50999999999999</v>
      </c>
      <c r="M25" s="1">
        <v>0</v>
      </c>
      <c r="N25" s="1">
        <v>0</v>
      </c>
      <c r="O25" s="3">
        <f t="shared" si="5"/>
        <v>86.50999999999999</v>
      </c>
      <c r="P25" s="3">
        <v>54.78</v>
      </c>
      <c r="Q25" s="1">
        <v>7</v>
      </c>
      <c r="R25" s="1">
        <v>5</v>
      </c>
      <c r="S25" s="3">
        <f t="shared" si="6"/>
        <v>63.28</v>
      </c>
      <c r="T25" s="3">
        <v>25.71</v>
      </c>
      <c r="U25" s="1">
        <v>15</v>
      </c>
      <c r="V25" s="1">
        <v>0</v>
      </c>
      <c r="W25" s="3">
        <f t="shared" si="7"/>
        <v>33.21</v>
      </c>
    </row>
    <row r="26" spans="1:23" ht="15">
      <c r="A26" s="1" t="s">
        <v>22</v>
      </c>
      <c r="B26" s="1" t="s">
        <v>50</v>
      </c>
      <c r="C26" s="1" t="s">
        <v>54</v>
      </c>
      <c r="D26" s="3">
        <f t="shared" si="0"/>
        <v>216.26</v>
      </c>
      <c r="E26" s="3">
        <f t="shared" si="1"/>
        <v>195.76</v>
      </c>
      <c r="F26" s="1">
        <f t="shared" si="2"/>
        <v>21</v>
      </c>
      <c r="G26" s="1">
        <f t="shared" si="3"/>
        <v>10</v>
      </c>
      <c r="H26" s="3">
        <v>16.8</v>
      </c>
      <c r="I26" s="1">
        <v>6</v>
      </c>
      <c r="J26" s="1">
        <v>0</v>
      </c>
      <c r="K26" s="3">
        <f t="shared" si="4"/>
        <v>19.8</v>
      </c>
      <c r="L26" s="3">
        <f>32.79+68.77</f>
        <v>101.56</v>
      </c>
      <c r="M26" s="1">
        <v>1</v>
      </c>
      <c r="N26" s="1">
        <v>5</v>
      </c>
      <c r="O26" s="3">
        <f t="shared" si="5"/>
        <v>107.06</v>
      </c>
      <c r="P26" s="3">
        <v>52.43</v>
      </c>
      <c r="Q26" s="1">
        <v>14</v>
      </c>
      <c r="R26" s="1">
        <v>0</v>
      </c>
      <c r="S26" s="3">
        <f t="shared" si="6"/>
        <v>59.43</v>
      </c>
      <c r="T26" s="3">
        <v>24.97</v>
      </c>
      <c r="U26" s="1">
        <v>0</v>
      </c>
      <c r="V26" s="1">
        <v>5</v>
      </c>
      <c r="W26" s="3">
        <f t="shared" si="7"/>
        <v>29.97</v>
      </c>
    </row>
    <row r="27" spans="1:23" ht="15">
      <c r="A27" s="1" t="s">
        <v>23</v>
      </c>
      <c r="B27" s="1" t="s">
        <v>50</v>
      </c>
      <c r="C27" s="1" t="s">
        <v>56</v>
      </c>
      <c r="D27" s="3">
        <f t="shared" si="0"/>
        <v>222.77</v>
      </c>
      <c r="E27" s="3">
        <f t="shared" si="1"/>
        <v>192.26999999999998</v>
      </c>
      <c r="F27" s="1">
        <f t="shared" si="2"/>
        <v>33</v>
      </c>
      <c r="G27" s="1">
        <f t="shared" si="3"/>
        <v>14</v>
      </c>
      <c r="H27" s="3">
        <v>20.32</v>
      </c>
      <c r="I27" s="1">
        <v>7</v>
      </c>
      <c r="J27" s="1">
        <v>3</v>
      </c>
      <c r="K27" s="3">
        <f t="shared" si="4"/>
        <v>26.82</v>
      </c>
      <c r="L27" s="3">
        <f>25.95+89.01</f>
        <v>114.96000000000001</v>
      </c>
      <c r="M27" s="1">
        <v>9</v>
      </c>
      <c r="N27" s="1">
        <v>8</v>
      </c>
      <c r="O27" s="3">
        <f t="shared" si="5"/>
        <v>127.46000000000001</v>
      </c>
      <c r="P27" s="3">
        <v>30.26</v>
      </c>
      <c r="Q27" s="1">
        <v>16</v>
      </c>
      <c r="R27" s="1">
        <v>0</v>
      </c>
      <c r="S27" s="3">
        <f t="shared" si="6"/>
        <v>38.260000000000005</v>
      </c>
      <c r="T27" s="3">
        <v>26.73</v>
      </c>
      <c r="U27" s="1">
        <v>1</v>
      </c>
      <c r="V27" s="1">
        <v>3</v>
      </c>
      <c r="W27" s="3">
        <f t="shared" si="7"/>
        <v>30.23</v>
      </c>
    </row>
    <row r="28" spans="1:23" ht="15">
      <c r="A28" s="1" t="s">
        <v>24</v>
      </c>
      <c r="B28" s="1" t="s">
        <v>50</v>
      </c>
      <c r="C28" s="1" t="s">
        <v>54</v>
      </c>
      <c r="D28" s="3">
        <f t="shared" si="0"/>
        <v>232.26999999999998</v>
      </c>
      <c r="E28" s="3">
        <f t="shared" si="1"/>
        <v>181.77</v>
      </c>
      <c r="F28" s="1">
        <f t="shared" si="2"/>
        <v>55</v>
      </c>
      <c r="G28" s="1">
        <f t="shared" si="3"/>
        <v>23</v>
      </c>
      <c r="H28" s="3">
        <v>9.47</v>
      </c>
      <c r="I28" s="1">
        <v>18</v>
      </c>
      <c r="J28" s="1">
        <v>0</v>
      </c>
      <c r="K28" s="3">
        <f t="shared" si="4"/>
        <v>18.47</v>
      </c>
      <c r="L28" s="3">
        <f>30.11+78.57</f>
        <v>108.67999999999999</v>
      </c>
      <c r="M28" s="1">
        <v>4</v>
      </c>
      <c r="N28" s="1">
        <v>0</v>
      </c>
      <c r="O28" s="3">
        <f t="shared" si="5"/>
        <v>110.67999999999999</v>
      </c>
      <c r="P28" s="3">
        <v>37.03</v>
      </c>
      <c r="Q28" s="1">
        <v>23</v>
      </c>
      <c r="R28" s="1">
        <v>13</v>
      </c>
      <c r="S28" s="3">
        <f t="shared" si="6"/>
        <v>61.53</v>
      </c>
      <c r="T28" s="3">
        <v>26.59</v>
      </c>
      <c r="U28" s="1">
        <v>10</v>
      </c>
      <c r="V28" s="1">
        <v>10</v>
      </c>
      <c r="W28" s="3">
        <f t="shared" si="7"/>
        <v>41.59</v>
      </c>
    </row>
    <row r="29" spans="1:23" ht="15">
      <c r="A29" s="1" t="s">
        <v>25</v>
      </c>
      <c r="B29" s="1" t="s">
        <v>50</v>
      </c>
      <c r="C29" s="1" t="s">
        <v>55</v>
      </c>
      <c r="D29" s="3">
        <f t="shared" si="0"/>
        <v>210.82000000000002</v>
      </c>
      <c r="E29" s="3">
        <f t="shared" si="1"/>
        <v>202.32000000000002</v>
      </c>
      <c r="F29" s="1">
        <f t="shared" si="2"/>
        <v>17</v>
      </c>
      <c r="G29" s="1">
        <f t="shared" si="3"/>
        <v>0</v>
      </c>
      <c r="H29" s="3">
        <v>16.87</v>
      </c>
      <c r="I29" s="1">
        <v>2</v>
      </c>
      <c r="J29" s="1">
        <v>0</v>
      </c>
      <c r="K29" s="3">
        <f t="shared" si="4"/>
        <v>17.87</v>
      </c>
      <c r="L29" s="3">
        <f>58.19+78.3</f>
        <v>136.49</v>
      </c>
      <c r="M29" s="1">
        <v>0</v>
      </c>
      <c r="N29" s="1">
        <v>0</v>
      </c>
      <c r="O29" s="3">
        <f t="shared" si="5"/>
        <v>136.49</v>
      </c>
      <c r="P29" s="3">
        <v>27.34</v>
      </c>
      <c r="Q29" s="1">
        <v>8</v>
      </c>
      <c r="R29" s="1">
        <v>0</v>
      </c>
      <c r="S29" s="3">
        <f t="shared" si="6"/>
        <v>31.34</v>
      </c>
      <c r="T29" s="3">
        <v>21.62</v>
      </c>
      <c r="U29" s="1">
        <v>7</v>
      </c>
      <c r="V29" s="1">
        <v>0</v>
      </c>
      <c r="W29" s="3">
        <f t="shared" si="7"/>
        <v>25.12</v>
      </c>
    </row>
    <row r="30" spans="1:23" ht="15">
      <c r="A30" s="1" t="s">
        <v>26</v>
      </c>
      <c r="B30" s="1" t="s">
        <v>50</v>
      </c>
      <c r="C30" s="1" t="s">
        <v>54</v>
      </c>
      <c r="D30" s="3">
        <f t="shared" si="0"/>
        <v>239.75</v>
      </c>
      <c r="E30" s="3">
        <f t="shared" si="1"/>
        <v>218.25</v>
      </c>
      <c r="F30" s="1">
        <f t="shared" si="2"/>
        <v>27</v>
      </c>
      <c r="G30" s="1">
        <f t="shared" si="3"/>
        <v>8</v>
      </c>
      <c r="H30" s="3">
        <v>20.45</v>
      </c>
      <c r="I30" s="1">
        <v>3</v>
      </c>
      <c r="J30" s="1">
        <v>0</v>
      </c>
      <c r="K30" s="3">
        <f t="shared" si="4"/>
        <v>21.95</v>
      </c>
      <c r="L30" s="3">
        <f>58.7+72.6</f>
        <v>131.3</v>
      </c>
      <c r="M30" s="1">
        <v>15</v>
      </c>
      <c r="N30" s="1">
        <v>5</v>
      </c>
      <c r="O30" s="3">
        <f t="shared" si="5"/>
        <v>143.8</v>
      </c>
      <c r="P30" s="3">
        <v>39.2</v>
      </c>
      <c r="Q30" s="1">
        <v>3</v>
      </c>
      <c r="R30" s="1">
        <v>3</v>
      </c>
      <c r="S30" s="3">
        <f t="shared" si="6"/>
        <v>43.7</v>
      </c>
      <c r="T30" s="3">
        <v>27.3</v>
      </c>
      <c r="U30" s="1">
        <v>6</v>
      </c>
      <c r="V30" s="1">
        <v>0</v>
      </c>
      <c r="W30" s="3">
        <f t="shared" si="7"/>
        <v>30.3</v>
      </c>
    </row>
    <row r="31" spans="1:23" ht="15">
      <c r="A31" s="1" t="s">
        <v>27</v>
      </c>
      <c r="B31" s="1" t="s">
        <v>50</v>
      </c>
      <c r="C31" s="1" t="s">
        <v>54</v>
      </c>
      <c r="D31" s="3">
        <f t="shared" si="0"/>
        <v>254.69</v>
      </c>
      <c r="E31" s="3">
        <f t="shared" si="1"/>
        <v>217.69</v>
      </c>
      <c r="F31" s="1">
        <f t="shared" si="2"/>
        <v>44</v>
      </c>
      <c r="G31" s="1">
        <f t="shared" si="3"/>
        <v>15</v>
      </c>
      <c r="H31" s="3">
        <v>10.59</v>
      </c>
      <c r="I31" s="1">
        <v>19</v>
      </c>
      <c r="J31" s="1">
        <v>5</v>
      </c>
      <c r="K31" s="3">
        <f t="shared" si="4"/>
        <v>25.09</v>
      </c>
      <c r="L31" s="3">
        <f>58.53+92.75</f>
        <v>151.28</v>
      </c>
      <c r="M31" s="1">
        <v>8</v>
      </c>
      <c r="N31" s="1">
        <v>5</v>
      </c>
      <c r="O31" s="3">
        <f t="shared" si="5"/>
        <v>160.28</v>
      </c>
      <c r="P31" s="3">
        <v>27.85</v>
      </c>
      <c r="Q31" s="1">
        <v>16</v>
      </c>
      <c r="R31" s="1">
        <v>0</v>
      </c>
      <c r="S31" s="3">
        <f t="shared" si="6"/>
        <v>35.85</v>
      </c>
      <c r="T31" s="3">
        <v>27.97</v>
      </c>
      <c r="U31" s="1">
        <v>1</v>
      </c>
      <c r="V31" s="1">
        <v>5</v>
      </c>
      <c r="W31" s="3">
        <f t="shared" si="7"/>
        <v>33.47</v>
      </c>
    </row>
    <row r="32" spans="1:23" ht="15">
      <c r="A32" s="1" t="s">
        <v>28</v>
      </c>
      <c r="B32" s="1" t="s">
        <v>50</v>
      </c>
      <c r="C32" s="1" t="s">
        <v>54</v>
      </c>
      <c r="D32" s="3">
        <f t="shared" si="0"/>
        <v>256.94</v>
      </c>
      <c r="E32" s="3">
        <f t="shared" si="1"/>
        <v>234.94</v>
      </c>
      <c r="F32" s="1">
        <f t="shared" si="2"/>
        <v>22</v>
      </c>
      <c r="G32" s="1">
        <f t="shared" si="3"/>
        <v>11</v>
      </c>
      <c r="H32" s="3">
        <v>9.53</v>
      </c>
      <c r="I32" s="1">
        <v>1</v>
      </c>
      <c r="J32" s="1">
        <v>3</v>
      </c>
      <c r="K32" s="3">
        <f t="shared" si="4"/>
        <v>13.03</v>
      </c>
      <c r="L32" s="3">
        <f>47.05+101.37</f>
        <v>148.42000000000002</v>
      </c>
      <c r="M32" s="1">
        <v>9</v>
      </c>
      <c r="N32" s="1">
        <v>5</v>
      </c>
      <c r="O32" s="3">
        <f t="shared" si="5"/>
        <v>157.92000000000002</v>
      </c>
      <c r="P32" s="3">
        <v>41.8</v>
      </c>
      <c r="Q32" s="1">
        <v>11</v>
      </c>
      <c r="R32" s="1">
        <v>3</v>
      </c>
      <c r="S32" s="3">
        <f t="shared" si="6"/>
        <v>50.3</v>
      </c>
      <c r="T32" s="3">
        <v>35.19</v>
      </c>
      <c r="U32" s="1">
        <v>1</v>
      </c>
      <c r="V32" s="1">
        <v>0</v>
      </c>
      <c r="W32" s="3">
        <f t="shared" si="7"/>
        <v>35.69</v>
      </c>
    </row>
    <row r="33" spans="1:23" ht="15">
      <c r="A33" s="1" t="s">
        <v>29</v>
      </c>
      <c r="B33" s="1" t="s">
        <v>50</v>
      </c>
      <c r="C33" s="1" t="s">
        <v>54</v>
      </c>
      <c r="D33" s="3">
        <f t="shared" si="0"/>
        <v>267.92</v>
      </c>
      <c r="E33" s="3">
        <f t="shared" si="1"/>
        <v>237.92000000000002</v>
      </c>
      <c r="F33" s="1">
        <f t="shared" si="2"/>
        <v>40</v>
      </c>
      <c r="G33" s="1">
        <f t="shared" si="3"/>
        <v>10</v>
      </c>
      <c r="H33" s="3">
        <v>23.51</v>
      </c>
      <c r="I33" s="1">
        <v>2</v>
      </c>
      <c r="J33" s="1">
        <v>0</v>
      </c>
      <c r="K33" s="3">
        <f t="shared" si="4"/>
        <v>24.51</v>
      </c>
      <c r="L33" s="3">
        <f>50.08+88.15</f>
        <v>138.23000000000002</v>
      </c>
      <c r="M33" s="1">
        <v>18</v>
      </c>
      <c r="N33" s="1">
        <v>5</v>
      </c>
      <c r="O33" s="3">
        <f t="shared" si="5"/>
        <v>152.23000000000002</v>
      </c>
      <c r="P33" s="3">
        <v>49.92</v>
      </c>
      <c r="Q33" s="1">
        <v>13</v>
      </c>
      <c r="R33" s="1">
        <v>0</v>
      </c>
      <c r="S33" s="3">
        <f t="shared" si="6"/>
        <v>56.42</v>
      </c>
      <c r="T33" s="3">
        <v>26.26</v>
      </c>
      <c r="U33" s="1">
        <v>7</v>
      </c>
      <c r="V33" s="1">
        <v>5</v>
      </c>
      <c r="W33" s="3">
        <f t="shared" si="7"/>
        <v>34.760000000000005</v>
      </c>
    </row>
    <row r="34" spans="1:23" ht="15">
      <c r="A34" s="1" t="s">
        <v>30</v>
      </c>
      <c r="B34" s="1" t="s">
        <v>50</v>
      </c>
      <c r="C34" s="1" t="s">
        <v>57</v>
      </c>
      <c r="D34" s="3">
        <f t="shared" si="0"/>
        <v>281.73</v>
      </c>
      <c r="E34" s="3">
        <f t="shared" si="1"/>
        <v>249.73000000000002</v>
      </c>
      <c r="F34" s="1">
        <f t="shared" si="2"/>
        <v>44</v>
      </c>
      <c r="G34" s="1">
        <f t="shared" si="3"/>
        <v>10</v>
      </c>
      <c r="H34" s="3">
        <v>17.81</v>
      </c>
      <c r="I34" s="1">
        <v>5</v>
      </c>
      <c r="J34" s="1">
        <v>0</v>
      </c>
      <c r="K34" s="3">
        <f t="shared" si="4"/>
        <v>20.31</v>
      </c>
      <c r="L34" s="3">
        <f>84.9+74.94</f>
        <v>159.84</v>
      </c>
      <c r="M34" s="1">
        <v>6</v>
      </c>
      <c r="N34" s="1">
        <v>5</v>
      </c>
      <c r="O34" s="3">
        <f t="shared" si="5"/>
        <v>167.84</v>
      </c>
      <c r="P34" s="3">
        <v>37.25</v>
      </c>
      <c r="Q34" s="1">
        <v>26</v>
      </c>
      <c r="R34" s="1">
        <v>5</v>
      </c>
      <c r="S34" s="3">
        <f t="shared" si="6"/>
        <v>55.25</v>
      </c>
      <c r="T34" s="3">
        <v>34.83</v>
      </c>
      <c r="U34" s="1">
        <v>7</v>
      </c>
      <c r="V34" s="1">
        <v>0</v>
      </c>
      <c r="W34" s="3">
        <f t="shared" si="7"/>
        <v>38.33</v>
      </c>
    </row>
    <row r="35" spans="1:23" ht="15">
      <c r="A35" s="1" t="s">
        <v>31</v>
      </c>
      <c r="B35" s="1" t="s">
        <v>50</v>
      </c>
      <c r="C35" s="1" t="s">
        <v>58</v>
      </c>
      <c r="D35" s="3">
        <f t="shared" si="0"/>
        <v>285.7</v>
      </c>
      <c r="E35" s="3">
        <f t="shared" si="1"/>
        <v>239.20000000000002</v>
      </c>
      <c r="F35" s="1">
        <f t="shared" si="2"/>
        <v>47</v>
      </c>
      <c r="G35" s="1">
        <f t="shared" si="3"/>
        <v>23</v>
      </c>
      <c r="H35" s="3">
        <v>24.96</v>
      </c>
      <c r="I35" s="1">
        <v>1</v>
      </c>
      <c r="J35" s="1">
        <v>0</v>
      </c>
      <c r="K35" s="3">
        <f t="shared" si="4"/>
        <v>25.46</v>
      </c>
      <c r="L35" s="3">
        <f>87.2+57.61</f>
        <v>144.81</v>
      </c>
      <c r="M35" s="1">
        <v>12</v>
      </c>
      <c r="N35" s="1">
        <v>8</v>
      </c>
      <c r="O35" s="3">
        <f t="shared" si="5"/>
        <v>158.81</v>
      </c>
      <c r="P35" s="3">
        <v>39.53</v>
      </c>
      <c r="Q35" s="1">
        <v>34</v>
      </c>
      <c r="R35" s="1">
        <v>15</v>
      </c>
      <c r="S35" s="3">
        <f t="shared" si="6"/>
        <v>71.53</v>
      </c>
      <c r="T35" s="3">
        <v>29.9</v>
      </c>
      <c r="U35" s="1">
        <v>0</v>
      </c>
      <c r="V35" s="1">
        <v>0</v>
      </c>
      <c r="W35" s="3">
        <f t="shared" si="7"/>
        <v>29.9</v>
      </c>
    </row>
    <row r="36" spans="1:23" ht="15">
      <c r="A36" s="1" t="s">
        <v>32</v>
      </c>
      <c r="B36" s="1" t="s">
        <v>50</v>
      </c>
      <c r="C36" s="1" t="s">
        <v>54</v>
      </c>
      <c r="D36" s="3">
        <f t="shared" si="0"/>
        <v>293.89</v>
      </c>
      <c r="E36" s="3">
        <f t="shared" si="1"/>
        <v>269.39</v>
      </c>
      <c r="F36" s="1">
        <f t="shared" si="2"/>
        <v>33</v>
      </c>
      <c r="G36" s="1">
        <f t="shared" si="3"/>
        <v>8</v>
      </c>
      <c r="H36" s="3">
        <v>43.57</v>
      </c>
      <c r="I36" s="1">
        <v>3</v>
      </c>
      <c r="J36" s="1">
        <v>0</v>
      </c>
      <c r="K36" s="3">
        <f t="shared" si="4"/>
        <v>45.07</v>
      </c>
      <c r="L36" s="3">
        <f>55.61+80.95</f>
        <v>136.56</v>
      </c>
      <c r="M36" s="1">
        <v>12</v>
      </c>
      <c r="N36" s="1">
        <v>0</v>
      </c>
      <c r="O36" s="3">
        <f t="shared" si="5"/>
        <v>142.56</v>
      </c>
      <c r="P36" s="3">
        <v>52.31</v>
      </c>
      <c r="Q36" s="1">
        <v>16</v>
      </c>
      <c r="R36" s="1">
        <v>8</v>
      </c>
      <c r="S36" s="3">
        <f t="shared" si="6"/>
        <v>68.31</v>
      </c>
      <c r="T36" s="3">
        <v>36.95</v>
      </c>
      <c r="U36" s="1">
        <v>2</v>
      </c>
      <c r="V36" s="1">
        <v>0</v>
      </c>
      <c r="W36" s="3">
        <f t="shared" si="7"/>
        <v>37.95</v>
      </c>
    </row>
    <row r="37" spans="1:23" ht="15">
      <c r="A37" s="1" t="s">
        <v>33</v>
      </c>
      <c r="B37" s="1" t="s">
        <v>50</v>
      </c>
      <c r="C37" s="1" t="s">
        <v>54</v>
      </c>
      <c r="D37" s="3">
        <f t="shared" si="0"/>
        <v>353.11</v>
      </c>
      <c r="E37" s="3">
        <f t="shared" si="1"/>
        <v>330.61</v>
      </c>
      <c r="F37" s="1">
        <f t="shared" si="2"/>
        <v>25</v>
      </c>
      <c r="G37" s="1">
        <f t="shared" si="3"/>
        <v>10</v>
      </c>
      <c r="H37" s="3">
        <v>33.08</v>
      </c>
      <c r="I37" s="1">
        <v>1</v>
      </c>
      <c r="J37" s="1">
        <v>0</v>
      </c>
      <c r="K37" s="3">
        <f t="shared" si="4"/>
        <v>33.58</v>
      </c>
      <c r="L37" s="3">
        <f>56.12+112.69</f>
        <v>168.81</v>
      </c>
      <c r="M37" s="1">
        <v>11</v>
      </c>
      <c r="N37" s="1">
        <v>5</v>
      </c>
      <c r="O37" s="3">
        <f t="shared" si="5"/>
        <v>179.31</v>
      </c>
      <c r="P37" s="3">
        <v>90.18</v>
      </c>
      <c r="Q37" s="1">
        <v>11</v>
      </c>
      <c r="R37" s="1">
        <v>5</v>
      </c>
      <c r="S37" s="3">
        <f t="shared" si="6"/>
        <v>100.68</v>
      </c>
      <c r="T37" s="3">
        <v>38.54</v>
      </c>
      <c r="U37" s="1">
        <v>2</v>
      </c>
      <c r="V37" s="1">
        <v>0</v>
      </c>
      <c r="W37" s="3">
        <f t="shared" si="7"/>
        <v>39.54</v>
      </c>
    </row>
    <row r="38" spans="1:23" ht="15">
      <c r="A38" s="1" t="s">
        <v>34</v>
      </c>
      <c r="B38" s="1" t="s">
        <v>50</v>
      </c>
      <c r="C38" s="1" t="s">
        <v>55</v>
      </c>
      <c r="D38" s="3" t="s">
        <v>61</v>
      </c>
      <c r="E38" s="3" t="s">
        <v>61</v>
      </c>
      <c r="F38" s="3" t="s">
        <v>61</v>
      </c>
      <c r="G38" s="3" t="s">
        <v>61</v>
      </c>
      <c r="H38" s="3">
        <v>10.99</v>
      </c>
      <c r="I38" s="1">
        <v>2</v>
      </c>
      <c r="J38" s="1">
        <v>0</v>
      </c>
      <c r="K38" s="3">
        <f t="shared" si="4"/>
        <v>11.99</v>
      </c>
      <c r="L38" s="3" t="s">
        <v>61</v>
      </c>
      <c r="M38" s="3" t="s">
        <v>61</v>
      </c>
      <c r="N38" s="3" t="s">
        <v>61</v>
      </c>
      <c r="O38" s="3" t="s">
        <v>61</v>
      </c>
      <c r="P38" s="3">
        <v>20.58</v>
      </c>
      <c r="Q38" s="1">
        <v>17</v>
      </c>
      <c r="R38" s="1">
        <v>0</v>
      </c>
      <c r="S38" s="3">
        <f t="shared" si="6"/>
        <v>29.08</v>
      </c>
      <c r="T38" s="3">
        <v>19.9</v>
      </c>
      <c r="U38" s="1">
        <v>2</v>
      </c>
      <c r="V38" s="1">
        <v>0</v>
      </c>
      <c r="W38" s="3">
        <f t="shared" si="7"/>
        <v>20.9</v>
      </c>
    </row>
    <row r="39" spans="1:23" ht="15">
      <c r="A39" s="1" t="s">
        <v>35</v>
      </c>
      <c r="B39" s="1" t="s">
        <v>50</v>
      </c>
      <c r="C39" s="1" t="s">
        <v>54</v>
      </c>
      <c r="D39" s="3" t="s">
        <v>61</v>
      </c>
      <c r="E39" s="3" t="s">
        <v>61</v>
      </c>
      <c r="F39" s="3" t="s">
        <v>61</v>
      </c>
      <c r="G39" s="3" t="s">
        <v>61</v>
      </c>
      <c r="H39" s="3">
        <v>24.46</v>
      </c>
      <c r="I39" s="1">
        <v>16</v>
      </c>
      <c r="J39" s="1">
        <v>3</v>
      </c>
      <c r="K39" s="3">
        <f t="shared" si="4"/>
        <v>35.46</v>
      </c>
      <c r="L39" s="3" t="s">
        <v>61</v>
      </c>
      <c r="M39" s="3" t="s">
        <v>61</v>
      </c>
      <c r="N39" s="3" t="s">
        <v>61</v>
      </c>
      <c r="O39" s="3" t="s">
        <v>61</v>
      </c>
      <c r="P39" s="3">
        <v>64.99</v>
      </c>
      <c r="Q39" s="1">
        <v>12</v>
      </c>
      <c r="R39" s="1">
        <v>0</v>
      </c>
      <c r="S39" s="3">
        <f t="shared" si="6"/>
        <v>70.99</v>
      </c>
      <c r="T39" s="3">
        <v>34.32</v>
      </c>
      <c r="U39" s="1">
        <v>4</v>
      </c>
      <c r="V39" s="1">
        <v>3</v>
      </c>
      <c r="W39" s="3">
        <f t="shared" si="7"/>
        <v>39.32</v>
      </c>
    </row>
    <row r="41" spans="1:23" ht="15">
      <c r="A41" s="1" t="s">
        <v>36</v>
      </c>
      <c r="B41" s="1" t="s">
        <v>51</v>
      </c>
      <c r="C41" s="1" t="s">
        <v>54</v>
      </c>
      <c r="D41" s="3" t="e">
        <f aca="true" t="shared" si="8" ref="D41:D47">K41+O41+S41+W41</f>
        <v>#VALUE!</v>
      </c>
      <c r="E41" s="3" t="e">
        <f aca="true" t="shared" si="9" ref="E41:G47">H41+L41+P41+T41</f>
        <v>#VALUE!</v>
      </c>
      <c r="F41" s="1" t="e">
        <f t="shared" si="9"/>
        <v>#VALUE!</v>
      </c>
      <c r="G41" s="1" t="e">
        <f t="shared" si="9"/>
        <v>#VALUE!</v>
      </c>
      <c r="H41" s="3">
        <v>33</v>
      </c>
      <c r="I41" s="1">
        <v>3</v>
      </c>
      <c r="J41" s="1">
        <v>3</v>
      </c>
      <c r="K41" s="3">
        <f aca="true" t="shared" si="10" ref="K41:K50">H41+(I41/2)+J41</f>
        <v>37.5</v>
      </c>
      <c r="L41" s="3" t="s">
        <v>61</v>
      </c>
      <c r="M41" s="3" t="s">
        <v>61</v>
      </c>
      <c r="N41" s="3" t="s">
        <v>61</v>
      </c>
      <c r="O41" s="3" t="s">
        <v>61</v>
      </c>
      <c r="P41" s="3">
        <v>32.24</v>
      </c>
      <c r="Q41" s="1">
        <v>8</v>
      </c>
      <c r="R41" s="1">
        <v>0</v>
      </c>
      <c r="S41" s="3">
        <f aca="true" t="shared" si="11" ref="S41:S50">P41+(Q41/2)+R41</f>
        <v>36.24</v>
      </c>
      <c r="T41" s="3">
        <v>33.96</v>
      </c>
      <c r="U41" s="1">
        <v>6</v>
      </c>
      <c r="V41" s="1">
        <v>0</v>
      </c>
      <c r="W41" s="3">
        <f aca="true" t="shared" si="12" ref="W41:W50">T41+(U41/2)+V41</f>
        <v>36.96</v>
      </c>
    </row>
    <row r="42" spans="1:23" ht="15">
      <c r="A42" s="1" t="s">
        <v>37</v>
      </c>
      <c r="B42" s="1" t="s">
        <v>51</v>
      </c>
      <c r="C42" s="1" t="s">
        <v>54</v>
      </c>
      <c r="D42" s="3">
        <f t="shared" si="8"/>
        <v>167.05</v>
      </c>
      <c r="E42" s="3">
        <f t="shared" si="9"/>
        <v>144.55</v>
      </c>
      <c r="F42" s="1">
        <f t="shared" si="9"/>
        <v>29</v>
      </c>
      <c r="G42" s="1">
        <f t="shared" si="9"/>
        <v>8</v>
      </c>
      <c r="H42" s="3">
        <v>22.85</v>
      </c>
      <c r="I42" s="1">
        <v>3</v>
      </c>
      <c r="J42" s="1">
        <v>0</v>
      </c>
      <c r="K42" s="3">
        <f t="shared" si="10"/>
        <v>24.35</v>
      </c>
      <c r="L42" s="3">
        <f>43.84+35.27</f>
        <v>79.11000000000001</v>
      </c>
      <c r="M42" s="1">
        <v>3</v>
      </c>
      <c r="N42" s="1">
        <v>5</v>
      </c>
      <c r="O42" s="3">
        <f aca="true" t="shared" si="13" ref="O42:O47">L42+(M42/2)+N42</f>
        <v>85.61000000000001</v>
      </c>
      <c r="P42" s="3">
        <v>26.95</v>
      </c>
      <c r="Q42" s="1">
        <v>11</v>
      </c>
      <c r="R42" s="1">
        <v>0</v>
      </c>
      <c r="S42" s="3">
        <f t="shared" si="11"/>
        <v>32.45</v>
      </c>
      <c r="T42" s="3">
        <v>15.64</v>
      </c>
      <c r="U42" s="1">
        <v>12</v>
      </c>
      <c r="V42" s="1">
        <v>3</v>
      </c>
      <c r="W42" s="3">
        <f t="shared" si="12"/>
        <v>24.64</v>
      </c>
    </row>
    <row r="43" spans="1:23" ht="15">
      <c r="A43" s="1" t="s">
        <v>26</v>
      </c>
      <c r="B43" s="1" t="s">
        <v>51</v>
      </c>
      <c r="C43" s="1" t="s">
        <v>54</v>
      </c>
      <c r="D43" s="3">
        <f t="shared" si="8"/>
        <v>184.6</v>
      </c>
      <c r="E43" s="3">
        <f t="shared" si="9"/>
        <v>172.1</v>
      </c>
      <c r="F43" s="1">
        <f t="shared" si="9"/>
        <v>25</v>
      </c>
      <c r="G43" s="1">
        <f t="shared" si="9"/>
        <v>0</v>
      </c>
      <c r="H43" s="3">
        <v>16.41</v>
      </c>
      <c r="I43" s="1">
        <v>1</v>
      </c>
      <c r="J43" s="1">
        <v>0</v>
      </c>
      <c r="K43" s="3">
        <f t="shared" si="10"/>
        <v>16.91</v>
      </c>
      <c r="L43" s="3">
        <f>53.39+42.34</f>
        <v>95.73</v>
      </c>
      <c r="M43" s="1">
        <v>10</v>
      </c>
      <c r="N43" s="1">
        <v>0</v>
      </c>
      <c r="O43" s="3">
        <f t="shared" si="13"/>
        <v>100.73</v>
      </c>
      <c r="P43" s="3">
        <v>35.9</v>
      </c>
      <c r="Q43" s="1">
        <v>6</v>
      </c>
      <c r="R43" s="1">
        <v>0</v>
      </c>
      <c r="S43" s="3">
        <f t="shared" si="11"/>
        <v>38.9</v>
      </c>
      <c r="T43" s="3">
        <v>24.06</v>
      </c>
      <c r="U43" s="1">
        <v>8</v>
      </c>
      <c r="V43" s="1">
        <v>0</v>
      </c>
      <c r="W43" s="3">
        <f t="shared" si="12"/>
        <v>28.06</v>
      </c>
    </row>
    <row r="44" spans="1:23" ht="15">
      <c r="A44" s="1" t="s">
        <v>38</v>
      </c>
      <c r="B44" s="1" t="s">
        <v>51</v>
      </c>
      <c r="C44" s="1" t="s">
        <v>54</v>
      </c>
      <c r="D44" s="3">
        <f t="shared" si="8"/>
        <v>184.95</v>
      </c>
      <c r="E44" s="3">
        <f t="shared" si="9"/>
        <v>165.45</v>
      </c>
      <c r="F44" s="1">
        <f t="shared" si="9"/>
        <v>29</v>
      </c>
      <c r="G44" s="1">
        <f t="shared" si="9"/>
        <v>5</v>
      </c>
      <c r="H44" s="3">
        <v>16.94</v>
      </c>
      <c r="I44" s="1">
        <v>7</v>
      </c>
      <c r="J44" s="1">
        <v>0</v>
      </c>
      <c r="K44" s="3">
        <f t="shared" si="10"/>
        <v>20.44</v>
      </c>
      <c r="L44" s="3">
        <f>33.51+62.97</f>
        <v>96.47999999999999</v>
      </c>
      <c r="M44" s="1">
        <v>2</v>
      </c>
      <c r="N44" s="1">
        <v>5</v>
      </c>
      <c r="O44" s="3">
        <f t="shared" si="13"/>
        <v>102.47999999999999</v>
      </c>
      <c r="P44" s="3">
        <v>30.66</v>
      </c>
      <c r="Q44" s="1">
        <v>17</v>
      </c>
      <c r="R44" s="1">
        <v>0</v>
      </c>
      <c r="S44" s="3">
        <f t="shared" si="11"/>
        <v>39.16</v>
      </c>
      <c r="T44" s="3">
        <v>21.37</v>
      </c>
      <c r="U44" s="1">
        <v>3</v>
      </c>
      <c r="V44" s="1">
        <v>0</v>
      </c>
      <c r="W44" s="3">
        <f t="shared" si="12"/>
        <v>22.87</v>
      </c>
    </row>
    <row r="45" spans="1:23" ht="15">
      <c r="A45" s="1" t="s">
        <v>39</v>
      </c>
      <c r="B45" s="1" t="s">
        <v>51</v>
      </c>
      <c r="C45" s="1" t="s">
        <v>54</v>
      </c>
      <c r="D45" s="3">
        <f t="shared" si="8"/>
        <v>188.62</v>
      </c>
      <c r="E45" s="3">
        <f t="shared" si="9"/>
        <v>171.62</v>
      </c>
      <c r="F45" s="1">
        <f t="shared" si="9"/>
        <v>28</v>
      </c>
      <c r="G45" s="1">
        <f t="shared" si="9"/>
        <v>3</v>
      </c>
      <c r="H45" s="3">
        <v>23.7</v>
      </c>
      <c r="I45" s="1">
        <v>5</v>
      </c>
      <c r="J45" s="1">
        <v>3</v>
      </c>
      <c r="K45" s="3">
        <f t="shared" si="10"/>
        <v>29.2</v>
      </c>
      <c r="L45" s="3">
        <f>36.58+47.97</f>
        <v>84.55</v>
      </c>
      <c r="M45" s="1">
        <v>2</v>
      </c>
      <c r="N45" s="1">
        <v>0</v>
      </c>
      <c r="O45" s="3">
        <f t="shared" si="13"/>
        <v>85.55</v>
      </c>
      <c r="P45" s="3">
        <v>31.49</v>
      </c>
      <c r="Q45" s="1">
        <v>15</v>
      </c>
      <c r="R45" s="1">
        <v>0</v>
      </c>
      <c r="S45" s="3">
        <f t="shared" si="11"/>
        <v>38.989999999999995</v>
      </c>
      <c r="T45" s="3">
        <v>31.88</v>
      </c>
      <c r="U45" s="1">
        <v>6</v>
      </c>
      <c r="V45" s="1">
        <v>0</v>
      </c>
      <c r="W45" s="3">
        <f t="shared" si="12"/>
        <v>34.879999999999995</v>
      </c>
    </row>
    <row r="46" spans="1:23" ht="15">
      <c r="A46" s="1" t="s">
        <v>40</v>
      </c>
      <c r="B46" s="1" t="s">
        <v>51</v>
      </c>
      <c r="C46" s="1" t="s">
        <v>58</v>
      </c>
      <c r="D46" s="3">
        <f t="shared" si="8"/>
        <v>216.17000000000002</v>
      </c>
      <c r="E46" s="3">
        <f t="shared" si="9"/>
        <v>201.17000000000002</v>
      </c>
      <c r="F46" s="1">
        <f t="shared" si="9"/>
        <v>20</v>
      </c>
      <c r="G46" s="1">
        <f t="shared" si="9"/>
        <v>5</v>
      </c>
      <c r="H46" s="3">
        <v>20.3</v>
      </c>
      <c r="I46" s="1">
        <v>1</v>
      </c>
      <c r="J46" s="1">
        <v>0</v>
      </c>
      <c r="K46" s="3">
        <f t="shared" si="10"/>
        <v>20.8</v>
      </c>
      <c r="L46" s="3">
        <f>44.45+73.62</f>
        <v>118.07000000000001</v>
      </c>
      <c r="M46" s="1">
        <v>2</v>
      </c>
      <c r="N46" s="1">
        <v>5</v>
      </c>
      <c r="O46" s="3">
        <f t="shared" si="13"/>
        <v>124.07000000000001</v>
      </c>
      <c r="P46" s="3">
        <v>38.63</v>
      </c>
      <c r="Q46" s="1">
        <v>7</v>
      </c>
      <c r="R46" s="1">
        <v>0</v>
      </c>
      <c r="S46" s="3">
        <f t="shared" si="11"/>
        <v>42.13</v>
      </c>
      <c r="T46" s="3">
        <v>24.17</v>
      </c>
      <c r="U46" s="1">
        <v>10</v>
      </c>
      <c r="V46" s="1">
        <v>0</v>
      </c>
      <c r="W46" s="3">
        <f t="shared" si="12"/>
        <v>29.17</v>
      </c>
    </row>
    <row r="47" spans="1:23" ht="15">
      <c r="A47" s="1" t="s">
        <v>41</v>
      </c>
      <c r="B47" s="1" t="s">
        <v>51</v>
      </c>
      <c r="C47" s="1" t="s">
        <v>54</v>
      </c>
      <c r="D47" s="3">
        <f t="shared" si="8"/>
        <v>221.96999999999997</v>
      </c>
      <c r="E47" s="3">
        <f t="shared" si="9"/>
        <v>203.97</v>
      </c>
      <c r="F47" s="1">
        <f t="shared" si="9"/>
        <v>26</v>
      </c>
      <c r="G47" s="1">
        <f t="shared" si="9"/>
        <v>5</v>
      </c>
      <c r="H47" s="3">
        <v>12.13</v>
      </c>
      <c r="I47" s="1">
        <v>2</v>
      </c>
      <c r="J47" s="1">
        <v>0</v>
      </c>
      <c r="K47" s="3">
        <f t="shared" si="10"/>
        <v>13.13</v>
      </c>
      <c r="L47" s="3">
        <f>83.65+62.19</f>
        <v>145.84</v>
      </c>
      <c r="M47" s="1">
        <v>1</v>
      </c>
      <c r="N47" s="1">
        <v>5</v>
      </c>
      <c r="O47" s="3">
        <f t="shared" si="13"/>
        <v>151.34</v>
      </c>
      <c r="P47" s="3">
        <v>25.24</v>
      </c>
      <c r="Q47" s="1">
        <v>15</v>
      </c>
      <c r="R47" s="1">
        <v>0</v>
      </c>
      <c r="S47" s="3">
        <f t="shared" si="11"/>
        <v>32.739999999999995</v>
      </c>
      <c r="T47" s="3">
        <v>20.76</v>
      </c>
      <c r="U47" s="1">
        <v>8</v>
      </c>
      <c r="V47" s="1">
        <v>0</v>
      </c>
      <c r="W47" s="3">
        <f t="shared" si="12"/>
        <v>24.76</v>
      </c>
    </row>
    <row r="48" spans="1:23" ht="15">
      <c r="A48" s="1" t="s">
        <v>42</v>
      </c>
      <c r="B48" s="1" t="s">
        <v>51</v>
      </c>
      <c r="C48" s="1" t="s">
        <v>54</v>
      </c>
      <c r="D48" s="3" t="s">
        <v>61</v>
      </c>
      <c r="E48" s="3" t="s">
        <v>61</v>
      </c>
      <c r="F48" s="3" t="s">
        <v>61</v>
      </c>
      <c r="G48" s="3" t="s">
        <v>61</v>
      </c>
      <c r="H48" s="3">
        <v>24.47</v>
      </c>
      <c r="I48" s="1">
        <v>12</v>
      </c>
      <c r="J48" s="1">
        <v>0</v>
      </c>
      <c r="K48" s="3">
        <f t="shared" si="10"/>
        <v>30.47</v>
      </c>
      <c r="L48" s="3" t="s">
        <v>61</v>
      </c>
      <c r="M48" s="3" t="s">
        <v>61</v>
      </c>
      <c r="N48" s="3" t="s">
        <v>61</v>
      </c>
      <c r="O48" s="3" t="s">
        <v>61</v>
      </c>
      <c r="P48" s="3">
        <v>61.22</v>
      </c>
      <c r="Q48" s="1">
        <v>10</v>
      </c>
      <c r="R48" s="1">
        <v>0</v>
      </c>
      <c r="S48" s="3">
        <f t="shared" si="11"/>
        <v>66.22</v>
      </c>
      <c r="T48" s="3">
        <v>31.98</v>
      </c>
      <c r="U48" s="3">
        <v>7</v>
      </c>
      <c r="V48" s="1">
        <v>0</v>
      </c>
      <c r="W48" s="3">
        <f t="shared" si="12"/>
        <v>35.480000000000004</v>
      </c>
    </row>
    <row r="49" spans="1:23" ht="15">
      <c r="A49" s="1" t="s">
        <v>43</v>
      </c>
      <c r="B49" s="1" t="s">
        <v>51</v>
      </c>
      <c r="C49" s="1" t="s">
        <v>55</v>
      </c>
      <c r="D49" s="3" t="s">
        <v>61</v>
      </c>
      <c r="E49" s="3" t="s">
        <v>61</v>
      </c>
      <c r="F49" s="3" t="s">
        <v>61</v>
      </c>
      <c r="G49" s="3" t="s">
        <v>61</v>
      </c>
      <c r="H49" s="3">
        <v>11.29</v>
      </c>
      <c r="I49" s="1">
        <v>4</v>
      </c>
      <c r="J49" s="1">
        <v>0</v>
      </c>
      <c r="K49" s="3">
        <f t="shared" si="10"/>
        <v>13.29</v>
      </c>
      <c r="L49" s="3" t="s">
        <v>61</v>
      </c>
      <c r="M49" s="3" t="s">
        <v>61</v>
      </c>
      <c r="N49" s="3" t="s">
        <v>61</v>
      </c>
      <c r="O49" s="3" t="s">
        <v>61</v>
      </c>
      <c r="P49" s="3">
        <v>17.84</v>
      </c>
      <c r="Q49" s="1">
        <v>14</v>
      </c>
      <c r="R49" s="1">
        <v>0</v>
      </c>
      <c r="S49" s="3">
        <f t="shared" si="11"/>
        <v>24.84</v>
      </c>
      <c r="T49" s="3">
        <v>17.81</v>
      </c>
      <c r="U49" s="1">
        <v>1</v>
      </c>
      <c r="V49" s="1">
        <v>0</v>
      </c>
      <c r="W49" s="3">
        <f t="shared" si="12"/>
        <v>18.31</v>
      </c>
    </row>
    <row r="50" spans="1:23" ht="15">
      <c r="A50" s="1" t="s">
        <v>44</v>
      </c>
      <c r="B50" s="1" t="s">
        <v>51</v>
      </c>
      <c r="C50" s="1" t="s">
        <v>56</v>
      </c>
      <c r="D50" s="3" t="s">
        <v>61</v>
      </c>
      <c r="E50" s="3" t="s">
        <v>61</v>
      </c>
      <c r="F50" s="3" t="s">
        <v>61</v>
      </c>
      <c r="G50" s="3" t="s">
        <v>61</v>
      </c>
      <c r="H50" s="3">
        <v>13.59</v>
      </c>
      <c r="I50" s="1">
        <v>2</v>
      </c>
      <c r="J50" s="1">
        <v>3</v>
      </c>
      <c r="K50" s="3">
        <f t="shared" si="10"/>
        <v>17.59</v>
      </c>
      <c r="L50" s="3" t="s">
        <v>61</v>
      </c>
      <c r="M50" s="3" t="s">
        <v>61</v>
      </c>
      <c r="N50" s="3" t="s">
        <v>61</v>
      </c>
      <c r="O50" s="3" t="s">
        <v>61</v>
      </c>
      <c r="P50" s="3">
        <v>29.46</v>
      </c>
      <c r="Q50" s="1">
        <v>35</v>
      </c>
      <c r="R50" s="1">
        <v>13</v>
      </c>
      <c r="S50" s="3">
        <f t="shared" si="11"/>
        <v>59.96</v>
      </c>
      <c r="T50" s="3">
        <v>27.01</v>
      </c>
      <c r="U50" s="1">
        <v>6</v>
      </c>
      <c r="V50" s="1">
        <v>0</v>
      </c>
      <c r="W50" s="3">
        <f t="shared" si="12"/>
        <v>30.01</v>
      </c>
    </row>
    <row r="51" spans="1:23" ht="15">
      <c r="A51" s="1" t="s">
        <v>45</v>
      </c>
      <c r="B51" s="1" t="s">
        <v>51</v>
      </c>
      <c r="C51" s="1" t="s">
        <v>59</v>
      </c>
      <c r="D51" s="3" t="s">
        <v>61</v>
      </c>
      <c r="E51" s="3" t="s">
        <v>61</v>
      </c>
      <c r="F51" s="3" t="s">
        <v>61</v>
      </c>
      <c r="G51" s="3" t="s">
        <v>61</v>
      </c>
      <c r="H51" s="3" t="s">
        <v>61</v>
      </c>
      <c r="I51" s="3" t="s">
        <v>61</v>
      </c>
      <c r="J51" s="3" t="s">
        <v>61</v>
      </c>
      <c r="K51" s="3" t="s">
        <v>61</v>
      </c>
      <c r="L51" s="3">
        <f>35.58+40.97</f>
        <v>76.55</v>
      </c>
      <c r="M51" s="1">
        <v>1</v>
      </c>
      <c r="N51" s="1">
        <v>0</v>
      </c>
      <c r="O51" s="3">
        <f>L51+(M51/2)+N51</f>
        <v>77.05</v>
      </c>
      <c r="P51" s="3" t="s">
        <v>61</v>
      </c>
      <c r="Q51" s="3" t="s">
        <v>61</v>
      </c>
      <c r="R51" s="3" t="s">
        <v>61</v>
      </c>
      <c r="S51" s="3" t="s">
        <v>61</v>
      </c>
      <c r="T51" s="3" t="s">
        <v>61</v>
      </c>
      <c r="U51" s="3" t="s">
        <v>61</v>
      </c>
      <c r="V51" s="3" t="s">
        <v>61</v>
      </c>
      <c r="W51" s="1" t="s">
        <v>61</v>
      </c>
    </row>
    <row r="53" spans="1:23" ht="15">
      <c r="A53" s="1" t="s">
        <v>46</v>
      </c>
      <c r="B53" s="1" t="s">
        <v>52</v>
      </c>
      <c r="C53" s="1" t="s">
        <v>54</v>
      </c>
      <c r="D53" s="3">
        <f>K53+O53+S53+W53</f>
        <v>176.28000000000003</v>
      </c>
      <c r="E53" s="3">
        <f aca="true" t="shared" si="14" ref="E53:G54">H53+L53+P53+T53</f>
        <v>170.78000000000003</v>
      </c>
      <c r="F53" s="1">
        <f t="shared" si="14"/>
        <v>11</v>
      </c>
      <c r="G53" s="1">
        <f t="shared" si="14"/>
        <v>0</v>
      </c>
      <c r="H53" s="3">
        <v>19.16</v>
      </c>
      <c r="I53" s="1">
        <v>5</v>
      </c>
      <c r="J53" s="1">
        <v>0</v>
      </c>
      <c r="K53" s="3">
        <f>H53+(I53/2)+J53</f>
        <v>21.66</v>
      </c>
      <c r="L53" s="3">
        <f>41.97+52.15</f>
        <v>94.12</v>
      </c>
      <c r="M53" s="1">
        <v>0</v>
      </c>
      <c r="N53" s="1">
        <v>0</v>
      </c>
      <c r="O53" s="3">
        <f>L53+(M53/2)+N53</f>
        <v>94.12</v>
      </c>
      <c r="P53" s="3">
        <v>35.7</v>
      </c>
      <c r="Q53" s="1">
        <v>2</v>
      </c>
      <c r="R53" s="1">
        <v>0</v>
      </c>
      <c r="S53" s="3">
        <f>P53+(Q53/2)+R53</f>
        <v>36.7</v>
      </c>
      <c r="T53" s="3">
        <v>21.8</v>
      </c>
      <c r="U53" s="1">
        <v>4</v>
      </c>
      <c r="V53" s="1">
        <v>0</v>
      </c>
      <c r="W53" s="3">
        <f>T53+(U53/2)+V53</f>
        <v>23.8</v>
      </c>
    </row>
    <row r="54" spans="1:23" ht="15">
      <c r="A54" s="1" t="s">
        <v>47</v>
      </c>
      <c r="B54" s="1" t="s">
        <v>52</v>
      </c>
      <c r="C54" s="1" t="s">
        <v>58</v>
      </c>
      <c r="D54" s="3">
        <f>K54+O54+S54+W54</f>
        <v>340.83</v>
      </c>
      <c r="E54" s="3">
        <f t="shared" si="14"/>
        <v>317.33</v>
      </c>
      <c r="F54" s="1">
        <f t="shared" si="14"/>
        <v>27</v>
      </c>
      <c r="G54" s="1">
        <f t="shared" si="14"/>
        <v>10</v>
      </c>
      <c r="H54" s="3">
        <v>14.18</v>
      </c>
      <c r="I54" s="1">
        <v>2</v>
      </c>
      <c r="J54" s="1">
        <v>0</v>
      </c>
      <c r="K54" s="3">
        <f>H54+(I54/2)+J54</f>
        <v>15.18</v>
      </c>
      <c r="L54" s="3">
        <f>106.85+138.25</f>
        <v>245.1</v>
      </c>
      <c r="M54" s="1">
        <v>0</v>
      </c>
      <c r="N54" s="1">
        <v>5</v>
      </c>
      <c r="O54" s="3">
        <f>L54+(M54/2)+N54</f>
        <v>250.1</v>
      </c>
      <c r="P54" s="3">
        <v>11.42</v>
      </c>
      <c r="Q54" s="1">
        <v>20</v>
      </c>
      <c r="R54" s="1">
        <v>5</v>
      </c>
      <c r="S54" s="3">
        <f>P54+(Q54/2)+R54</f>
        <v>26.42</v>
      </c>
      <c r="T54" s="3">
        <v>46.63</v>
      </c>
      <c r="U54" s="1">
        <v>5</v>
      </c>
      <c r="V54" s="1">
        <v>0</v>
      </c>
      <c r="W54" s="3">
        <f>T54+(U54/2)+V54</f>
        <v>49.13</v>
      </c>
    </row>
  </sheetData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OutlineSymbols="0" defaultGridColor="0" zoomScale="87" zoomScaleNormal="87" colorId="23" workbookViewId="0" topLeftCell="A1">
      <selection activeCell="D27" sqref="D27"/>
    </sheetView>
  </sheetViews>
  <sheetFormatPr defaultColWidth="8.88671875" defaultRowHeight="15"/>
  <cols>
    <col min="1" max="1" width="13.6640625" style="1" customWidth="1"/>
    <col min="2" max="2" width="8.6640625" style="1" customWidth="1"/>
    <col min="3" max="3" width="7.6640625" style="1" customWidth="1"/>
    <col min="4" max="16384" width="9.6640625" style="1" customWidth="1"/>
  </cols>
  <sheetData>
    <row r="1" ht="15">
      <c r="A1" s="2" t="s">
        <v>73</v>
      </c>
    </row>
    <row r="3" spans="1:7" ht="45">
      <c r="A3" s="1" t="s">
        <v>1</v>
      </c>
      <c r="B3" s="1" t="s">
        <v>48</v>
      </c>
      <c r="C3" s="1" t="s">
        <v>53</v>
      </c>
      <c r="D3" s="1" t="s">
        <v>60</v>
      </c>
      <c r="E3" s="1" t="s">
        <v>62</v>
      </c>
      <c r="F3" s="1" t="s">
        <v>63</v>
      </c>
      <c r="G3" s="1" t="s">
        <v>64</v>
      </c>
    </row>
    <row r="5" spans="1:7" ht="15">
      <c r="A5" s="1" t="s">
        <v>6</v>
      </c>
      <c r="C5" s="1" t="s">
        <v>76</v>
      </c>
      <c r="D5" s="3">
        <f aca="true" t="shared" si="0" ref="D5:D19">E5+(F5/2)+G5</f>
        <v>28.39</v>
      </c>
      <c r="E5" s="3">
        <v>27.89</v>
      </c>
      <c r="F5" s="1">
        <v>1</v>
      </c>
      <c r="G5" s="1">
        <v>0</v>
      </c>
    </row>
    <row r="6" spans="1:7" ht="15">
      <c r="A6" s="1" t="s">
        <v>3</v>
      </c>
      <c r="C6" s="1" t="s">
        <v>76</v>
      </c>
      <c r="D6" s="3">
        <f t="shared" si="0"/>
        <v>31.03</v>
      </c>
      <c r="E6" s="3">
        <v>31.03</v>
      </c>
      <c r="F6" s="1">
        <v>0</v>
      </c>
      <c r="G6" s="1">
        <v>0</v>
      </c>
    </row>
    <row r="7" spans="1:7" ht="15">
      <c r="A7" s="1" t="s">
        <v>2</v>
      </c>
      <c r="C7" s="1" t="s">
        <v>76</v>
      </c>
      <c r="D7" s="3">
        <f t="shared" si="0"/>
        <v>33.14</v>
      </c>
      <c r="E7" s="3">
        <v>28.64</v>
      </c>
      <c r="F7" s="1">
        <v>9</v>
      </c>
      <c r="G7" s="1">
        <v>0</v>
      </c>
    </row>
    <row r="8" spans="1:7" ht="15">
      <c r="A8" s="1" t="s">
        <v>14</v>
      </c>
      <c r="C8" s="1" t="s">
        <v>76</v>
      </c>
      <c r="D8" s="3">
        <f t="shared" si="0"/>
        <v>35.59</v>
      </c>
      <c r="E8" s="3">
        <v>25.09</v>
      </c>
      <c r="F8" s="1">
        <v>11</v>
      </c>
      <c r="G8" s="1">
        <v>5</v>
      </c>
    </row>
    <row r="9" spans="1:7" ht="15">
      <c r="A9" s="1" t="s">
        <v>74</v>
      </c>
      <c r="C9" s="1" t="s">
        <v>76</v>
      </c>
      <c r="D9" s="3">
        <f t="shared" si="0"/>
        <v>37</v>
      </c>
      <c r="E9" s="3">
        <v>33.5</v>
      </c>
      <c r="F9" s="1">
        <v>7</v>
      </c>
      <c r="G9" s="1">
        <v>0</v>
      </c>
    </row>
    <row r="10" spans="1:7" ht="15">
      <c r="A10" s="1" t="s">
        <v>22</v>
      </c>
      <c r="C10" s="1" t="s">
        <v>76</v>
      </c>
      <c r="D10" s="3">
        <f t="shared" si="0"/>
        <v>37.7</v>
      </c>
      <c r="E10" s="3">
        <v>35.2</v>
      </c>
      <c r="F10" s="1">
        <v>5</v>
      </c>
      <c r="G10" s="1">
        <v>0</v>
      </c>
    </row>
    <row r="11" spans="1:7" ht="15">
      <c r="A11" s="1" t="s">
        <v>4</v>
      </c>
      <c r="C11" s="1" t="s">
        <v>76</v>
      </c>
      <c r="D11" s="3">
        <f t="shared" si="0"/>
        <v>41.34</v>
      </c>
      <c r="E11" s="3">
        <v>30.34</v>
      </c>
      <c r="F11" s="1">
        <v>22</v>
      </c>
      <c r="G11" s="1">
        <v>0</v>
      </c>
    </row>
    <row r="12" spans="1:7" ht="15">
      <c r="A12" s="1" t="s">
        <v>12</v>
      </c>
      <c r="C12" s="1" t="s">
        <v>76</v>
      </c>
      <c r="D12" s="3">
        <f t="shared" si="0"/>
        <v>41.870000000000005</v>
      </c>
      <c r="E12" s="3">
        <v>27.37</v>
      </c>
      <c r="F12" s="1">
        <v>19</v>
      </c>
      <c r="G12" s="1">
        <v>5</v>
      </c>
    </row>
    <row r="13" spans="1:7" ht="15">
      <c r="A13" s="1" t="s">
        <v>13</v>
      </c>
      <c r="C13" s="1" t="s">
        <v>76</v>
      </c>
      <c r="D13" s="3">
        <f t="shared" si="0"/>
        <v>44.24</v>
      </c>
      <c r="E13" s="3">
        <v>35.74</v>
      </c>
      <c r="F13" s="1">
        <v>17</v>
      </c>
      <c r="G13" s="1">
        <v>0</v>
      </c>
    </row>
    <row r="14" spans="1:7" ht="15">
      <c r="A14" s="1" t="s">
        <v>46</v>
      </c>
      <c r="C14" s="1" t="s">
        <v>76</v>
      </c>
      <c r="D14" s="3">
        <f t="shared" si="0"/>
        <v>45.69</v>
      </c>
      <c r="E14" s="3">
        <v>41.19</v>
      </c>
      <c r="F14" s="1">
        <v>9</v>
      </c>
      <c r="G14" s="1">
        <v>0</v>
      </c>
    </row>
    <row r="15" spans="1:7" ht="15">
      <c r="A15" s="1" t="s">
        <v>8</v>
      </c>
      <c r="C15" s="1" t="s">
        <v>76</v>
      </c>
      <c r="D15" s="3">
        <f t="shared" si="0"/>
        <v>46.13</v>
      </c>
      <c r="E15" s="3">
        <v>36.63</v>
      </c>
      <c r="F15" s="1">
        <v>9</v>
      </c>
      <c r="G15" s="1">
        <v>5</v>
      </c>
    </row>
    <row r="16" spans="1:7" ht="15">
      <c r="A16" s="1" t="s">
        <v>9</v>
      </c>
      <c r="C16" s="1" t="s">
        <v>76</v>
      </c>
      <c r="D16" s="3">
        <f t="shared" si="0"/>
        <v>50.82</v>
      </c>
      <c r="E16" s="3">
        <v>36.82</v>
      </c>
      <c r="F16" s="1">
        <v>18</v>
      </c>
      <c r="G16" s="1">
        <v>5</v>
      </c>
    </row>
    <row r="17" spans="1:7" ht="15">
      <c r="A17" s="1" t="s">
        <v>75</v>
      </c>
      <c r="C17" s="1" t="s">
        <v>76</v>
      </c>
      <c r="D17" s="3">
        <f t="shared" si="0"/>
        <v>52.09</v>
      </c>
      <c r="E17" s="3">
        <v>34.09</v>
      </c>
      <c r="F17" s="1">
        <v>26</v>
      </c>
      <c r="G17" s="1">
        <v>5</v>
      </c>
    </row>
    <row r="18" spans="1:7" ht="15">
      <c r="A18" s="1" t="s">
        <v>19</v>
      </c>
      <c r="C18" s="1" t="s">
        <v>76</v>
      </c>
      <c r="D18" s="3">
        <f t="shared" si="0"/>
        <v>56.56</v>
      </c>
      <c r="E18" s="3">
        <v>42.06</v>
      </c>
      <c r="F18" s="1">
        <v>19</v>
      </c>
      <c r="G18" s="1">
        <v>5</v>
      </c>
    </row>
    <row r="19" spans="1:7" ht="15">
      <c r="A19" s="1" t="s">
        <v>7</v>
      </c>
      <c r="C19" s="1" t="s">
        <v>76</v>
      </c>
      <c r="D19" s="3">
        <f t="shared" si="0"/>
        <v>75.75</v>
      </c>
      <c r="E19" s="3">
        <v>60.25</v>
      </c>
      <c r="F19" s="1">
        <v>11</v>
      </c>
      <c r="G19" s="1">
        <v>10</v>
      </c>
    </row>
  </sheetData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Mick Marchi</cp:lastModifiedBy>
  <dcterms:modified xsi:type="dcterms:W3CDTF">2007-08-24T13:53:19Z</dcterms:modified>
  <cp:category/>
  <cp:version/>
  <cp:contentType/>
  <cp:contentStatus/>
</cp:coreProperties>
</file>